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60" windowWidth="16305" windowHeight="11160" activeTab="2"/>
  </bookViews>
  <sheets>
    <sheet name="FROTA" sheetId="4" r:id="rId1"/>
    <sheet name=" LOTES" sheetId="1" r:id="rId2"/>
    <sheet name=" PEÇAS" sheetId="2" r:id="rId3"/>
  </sheets>
  <calcPr calcId="145621"/>
  <fileRecoveryPr autoRecover="0"/>
  <extLst>
    <ext xmlns:x15="http://schemas.microsoft.com/office/spreadsheetml/2010/11/main" uri="{FCE2AD5D-F65C-4FA6-A056-5C36A1767C68}">
      <x15:dataModel>
        <x15:modelTables>
          <x15:modelTable id="Blazer_8b034c17-af8e-4efa-b44e-4e91ff71b4f1" name="Blazer" connection="Consulta - Blazer"/>
          <x15:modelTable id="Celer_441b7416-5b00-4993-8b1a-d70dacb6b011" name="Celer" connection="Consulta - Celer"/>
          <x15:modelTable id="Celta_0b3996db-35ca-4d05-96bc-71f4d508b981" name="Celta" connection="Consulta - Celta"/>
          <x15:modelTable id="D20_6bb4751f-5ca2-4547-85db-eb241e76ac6f" name="D20" connection="Consulta - D20"/>
          <x15:modelTable id="Doblo_fe9edf38-4251-47be-9c63-a652f604d63a" name="Doblo" connection="Consulta - Doblo"/>
          <x15:modelTable id="Fiesta_50c25d72-ad3e-4367-bb45-053d51ec3907" name="Fiesta" connection="Consulta - Fiesta"/>
          <x15:modelTable id="Frontier_cb3a3cd4-37ac-457f-9c48-8ed9eb6fb9dc" name="Frontier" connection="Consulta - Frontier"/>
          <x15:modelTable id="Geometria_c1dcf2ea-878c-4a55-96ed-a69b0bb93bdd" name="Geometria" connection="Consulta - Geometria"/>
          <x15:modelTable id="Gol G3  G4 E G6_3f81a8b7-5fcb-4ffe-9c9f-91ab5b537930" name="Gol G3  G4 E G6" connection="Consulta - Gol G3, G4 E G6"/>
          <x15:modelTable id="HB20_f1b08eab-16eb-414f-b5a4-1e0f351593a8" name="HB20" connection="Consulta - HB20"/>
          <x15:modelTable id="Hilux_bfa0ff02-90c1-4738-b79b-856745b3dca2" name="Hilux" connection="Consulta - Hilux"/>
          <x15:modelTable id="Jumper_61be35e7-09c7-4c3b-914a-b32ad2a71a27" name="Jumper" connection="Consulta - Jumper"/>
          <x15:modelTable id="Kangoo_96c267a3-4095-46a2-b606-4710d9121936" name="Kangoo" connection="Consulta - Kangoo"/>
          <x15:modelTable id="Kombi_4e103888-8923-409a-a4de-33cebca7ac6e" name="Kombi" connection="Consulta - Kombi"/>
          <x15:modelTable id="Logan_180e06a9-d99f-4631-b1eb-63e9154c9384" name="Logan" connection="Consulta - Logan"/>
          <x15:modelTable id="MASTER_0b8caa44-cce0-4fbf-808f-7fc32a2d293e" name="MASTER" connection="Consulta - MASTER"/>
          <x15:modelTable id="Montana_f548055f-5712-4253-b20b-4f3b13920a78" name="Montana" connection="Consulta - Montana"/>
          <x15:modelTable id="Onix_e93729b6-9eff-4751-8f20-16a65c9bdc58" name="Onix" connection="Consulta - Onix"/>
          <x15:modelTable id="Palio  wk gRAN Siena_9eacadb8-2a58-49f4-be1d-ec72fdb316f5" name="Palio  wk gRAN Siena" connection="Consulta - Palio  wk gRAN Siena"/>
          <x15:modelTable id="Parati e Saveiro_c0a32ebf-b77a-48f6-9d84-b03cc10da7bc" name="Parati e Saveiro" connection="Consulta - Parati e Saveiro"/>
          <x15:modelTable id="Planilha1_b6aa25bd-aa68-42d5-a453-e9730cc7dfdf" name="Planilha1" connection="Consulta - Planilha1"/>
          <x15:modelTable id="Ranger_3200056a-9d1f-4eec-a379-6730f716d8a6" name="Ranger" connection="Consulta - Ranger"/>
          <x15:modelTable id="Spin_6bb01024-ea05-468c-9e95-beddb413b571" name="Spin" connection="Consulta - Spin"/>
          <x15:modelTable id="Strada_0f5ca8db-ff2e-435b-ac09-7365c9a74bda" name="Strada" connection="Consulta - Strada"/>
          <x15:modelTable id="Scenic_88cb95f7-1f12-4aa4-9121-7d454d9e7ac6" name="Scenic" connection="Consulta - Scenic"/>
          <x15:modelTable id="Transit_2724f04c-432e-4dd4-9e1c-ee223e1eb75f" name="Transit" connection="Consulta - Transit"/>
          <x15:modelTable id="Uno Fire E VIVACE_79cee3fc-d6f7-4f88-9308-2819f2384d89" name="Uno Fire E VIVACE" connection="Consulta - Uno Fire E VIVACE"/>
          <x15:modelTable id="Up_50c31a2c-039a-4652-80a5-662f25601fa7" name="Up" connection="Consulta - Up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48" i="1" l="1"/>
  <c r="H147" i="1"/>
  <c r="H146" i="1"/>
  <c r="G149" i="1"/>
  <c r="F145" i="1"/>
  <c r="F141" i="1"/>
  <c r="F142" i="1"/>
  <c r="F143" i="1"/>
  <c r="F144" i="1"/>
  <c r="G57" i="1"/>
  <c r="F202" i="1" l="1"/>
  <c r="F203" i="1" s="1"/>
  <c r="G204" i="1" s="1"/>
  <c r="F201" i="1"/>
  <c r="G202" i="1"/>
  <c r="G201" i="1"/>
  <c r="G203" i="1" s="1"/>
  <c r="G205" i="1" s="1"/>
  <c r="E195" i="1" l="1"/>
  <c r="E194" i="1"/>
  <c r="E193" i="1"/>
  <c r="E192" i="1"/>
  <c r="E191" i="1"/>
  <c r="G179" i="1"/>
  <c r="G177" i="1"/>
  <c r="G178" i="1"/>
  <c r="G176" i="1"/>
  <c r="G175" i="1"/>
  <c r="D176" i="1"/>
  <c r="D177" i="1"/>
  <c r="D178" i="1"/>
  <c r="D179" i="1"/>
  <c r="D175" i="1"/>
  <c r="G163" i="1"/>
  <c r="G164" i="1"/>
  <c r="G165" i="1"/>
  <c r="G162" i="1"/>
  <c r="G161" i="1"/>
  <c r="G160" i="1"/>
  <c r="G158" i="1"/>
  <c r="G159" i="1"/>
  <c r="G157" i="1"/>
  <c r="D158" i="1"/>
  <c r="D159" i="1"/>
  <c r="D160" i="1"/>
  <c r="D161" i="1"/>
  <c r="D162" i="1"/>
  <c r="D163" i="1"/>
  <c r="F163" i="1" s="1"/>
  <c r="D164" i="1"/>
  <c r="F164" i="1" s="1"/>
  <c r="D165" i="1"/>
  <c r="D157" i="1"/>
  <c r="G141" i="1"/>
  <c r="G142" i="1"/>
  <c r="G143" i="1"/>
  <c r="G144" i="1"/>
  <c r="G145" i="1"/>
  <c r="G146" i="1"/>
  <c r="G140" i="1"/>
  <c r="G139" i="1"/>
  <c r="G127" i="1"/>
  <c r="G122" i="1"/>
  <c r="G123" i="1"/>
  <c r="G124" i="1"/>
  <c r="G125" i="1"/>
  <c r="G126" i="1"/>
  <c r="G121" i="1"/>
  <c r="D122" i="1"/>
  <c r="D123" i="1"/>
  <c r="D124" i="1"/>
  <c r="D125" i="1"/>
  <c r="D126" i="1"/>
  <c r="D127" i="1"/>
  <c r="D121" i="1"/>
  <c r="G109" i="1"/>
  <c r="G110" i="1"/>
  <c r="G108" i="1"/>
  <c r="D109" i="1"/>
  <c r="D110" i="1"/>
  <c r="D108" i="1"/>
  <c r="G95" i="1"/>
  <c r="G96" i="1"/>
  <c r="G97" i="1"/>
  <c r="G98" i="1"/>
  <c r="G94" i="1"/>
  <c r="D95" i="1"/>
  <c r="D96" i="1"/>
  <c r="D97" i="1"/>
  <c r="D98" i="1"/>
  <c r="D94" i="1"/>
  <c r="G84" i="1"/>
  <c r="G82" i="1"/>
  <c r="G83" i="1"/>
  <c r="G81" i="1"/>
  <c r="D82" i="1"/>
  <c r="D83" i="1"/>
  <c r="D84" i="1"/>
  <c r="D81" i="1"/>
  <c r="G71" i="1"/>
  <c r="G70" i="1"/>
  <c r="G69" i="1"/>
  <c r="G68" i="1"/>
  <c r="G66" i="1"/>
  <c r="G67" i="1"/>
  <c r="G65" i="1"/>
  <c r="D65" i="1"/>
  <c r="D71" i="1"/>
  <c r="D70" i="1"/>
  <c r="D69" i="1"/>
  <c r="D68" i="1"/>
  <c r="D67" i="1"/>
  <c r="D66" i="1"/>
  <c r="D51" i="1"/>
  <c r="D52" i="1"/>
  <c r="D53" i="1"/>
  <c r="D54" i="1"/>
  <c r="D55" i="1"/>
  <c r="D50" i="1"/>
  <c r="G41" i="1"/>
  <c r="G40" i="1"/>
  <c r="G39" i="1"/>
  <c r="G38" i="1"/>
  <c r="D39" i="1"/>
  <c r="D40" i="1"/>
  <c r="D41" i="1"/>
  <c r="D38" i="1"/>
  <c r="D22" i="1"/>
  <c r="D23" i="1"/>
  <c r="D24" i="1"/>
  <c r="D25" i="1"/>
  <c r="D26" i="1"/>
  <c r="D27" i="1"/>
  <c r="D28" i="1"/>
  <c r="D21" i="1"/>
  <c r="G28" i="1"/>
  <c r="G27" i="1"/>
  <c r="G26" i="1"/>
  <c r="G25" i="1"/>
  <c r="G23" i="1"/>
  <c r="G22" i="1"/>
  <c r="G21" i="1"/>
  <c r="G10" i="1"/>
  <c r="G9" i="1"/>
  <c r="G8" i="1"/>
  <c r="G7" i="1"/>
  <c r="G6" i="1"/>
  <c r="N1048" i="2" l="1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O1049" i="2" s="1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O885" i="2" s="1"/>
  <c r="N737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O516" i="2" s="1"/>
  <c r="N421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O152" i="2" s="1"/>
  <c r="N66" i="2"/>
  <c r="N65" i="2"/>
  <c r="N64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O61" i="2" l="1"/>
  <c r="O418" i="2"/>
  <c r="O594" i="2"/>
  <c r="O649" i="2"/>
  <c r="O734" i="2"/>
  <c r="O35" i="2"/>
  <c r="O1050" i="2" s="1"/>
  <c r="O242" i="2"/>
  <c r="O324" i="2"/>
  <c r="O959" i="2"/>
  <c r="F126" i="1"/>
  <c r="F125" i="1" l="1"/>
  <c r="F178" i="1"/>
  <c r="F162" i="1" l="1"/>
  <c r="F70" i="1"/>
  <c r="G182" i="1" l="1"/>
  <c r="F175" i="1"/>
  <c r="G196" i="1" l="1"/>
  <c r="G206" i="1" s="1"/>
  <c r="G148" i="1" l="1"/>
  <c r="G112" i="1"/>
  <c r="G73" i="1"/>
  <c r="F71" i="1"/>
  <c r="F69" i="1"/>
  <c r="F68" i="1"/>
  <c r="F65" i="1"/>
  <c r="G100" i="1"/>
  <c r="G72" i="1" l="1"/>
  <c r="G74" i="1" s="1"/>
  <c r="F27" i="1"/>
  <c r="F26" i="1"/>
  <c r="F25" i="1"/>
  <c r="F22" i="1"/>
  <c r="F127" i="1"/>
  <c r="F122" i="1"/>
  <c r="F123" i="1"/>
  <c r="F124" i="1"/>
  <c r="F121" i="1"/>
  <c r="F176" i="1"/>
  <c r="F179" i="1"/>
  <c r="F8" i="1"/>
  <c r="F39" i="1"/>
  <c r="F40" i="1"/>
  <c r="F38" i="1"/>
  <c r="F41" i="1"/>
  <c r="F51" i="1"/>
  <c r="F52" i="1"/>
  <c r="F50" i="1"/>
  <c r="G56" i="1" l="1"/>
  <c r="F161" i="1"/>
  <c r="F165" i="1"/>
  <c r="F160" i="1"/>
  <c r="F158" i="1"/>
  <c r="F159" i="1"/>
  <c r="F157" i="1"/>
  <c r="F140" i="1"/>
  <c r="F109" i="1"/>
  <c r="F110" i="1"/>
  <c r="F108" i="1"/>
  <c r="F81" i="1"/>
  <c r="F82" i="1"/>
  <c r="F83" i="1"/>
  <c r="F84" i="1"/>
  <c r="G111" i="1" l="1"/>
  <c r="F21" i="1"/>
  <c r="F9" i="1"/>
  <c r="F10" i="1"/>
  <c r="G129" i="1"/>
  <c r="G128" i="1"/>
  <c r="G86" i="1"/>
  <c r="G85" i="1"/>
  <c r="G43" i="1"/>
  <c r="G42" i="1"/>
  <c r="G167" i="1"/>
  <c r="G166" i="1"/>
  <c r="G30" i="1"/>
  <c r="G12" i="1"/>
  <c r="F6" i="1"/>
  <c r="XFD6" i="1" s="1"/>
  <c r="F7" i="1"/>
  <c r="G29" i="1" l="1"/>
  <c r="G130" i="1"/>
  <c r="G11" i="1"/>
  <c r="G13" i="1" s="1"/>
  <c r="G168" i="1"/>
  <c r="G87" i="1"/>
  <c r="G44" i="1"/>
  <c r="F96" i="1"/>
  <c r="F97" i="1"/>
  <c r="F98" i="1"/>
  <c r="F139" i="1"/>
  <c r="F177" i="1"/>
  <c r="G31" i="1" l="1"/>
  <c r="G181" i="1"/>
  <c r="G99" i="1"/>
  <c r="G101" i="1" s="1"/>
  <c r="G103" i="1" s="1"/>
  <c r="G183" i="1" l="1"/>
  <c r="G113" i="1" l="1"/>
  <c r="G58" i="1"/>
  <c r="G211" i="1" l="1"/>
</calcChain>
</file>

<file path=xl/connections.xml><?xml version="1.0" encoding="utf-8"?>
<connections xmlns="http://schemas.openxmlformats.org/spreadsheetml/2006/main">
  <connection id="1" name="Consulta - Blazer" description="Conexão com a consulta 'Blazer' na pasta de trabalho." type="100" refreshedVersion="6" minRefreshableVersion="5">
    <extLst>
      <ext xmlns:x15="http://schemas.microsoft.com/office/spreadsheetml/2010/11/main" uri="{DE250136-89BD-433C-8126-D09CA5730AF9}">
        <x15:connection id="93919015-ab41-449c-8bc8-3675b54a4429"/>
      </ext>
    </extLst>
  </connection>
  <connection id="2" name="Consulta - Celer" description="Conexão com a consulta 'Celer' na pasta de trabalho." type="100" refreshedVersion="6" minRefreshableVersion="5">
    <extLst>
      <ext xmlns:x15="http://schemas.microsoft.com/office/spreadsheetml/2010/11/main" uri="{DE250136-89BD-433C-8126-D09CA5730AF9}">
        <x15:connection id="32ed96bb-c7d8-4611-a416-6f461706f08b"/>
      </ext>
    </extLst>
  </connection>
  <connection id="3" name="Consulta - Celta" description="Conexão com a consulta 'Celta' na pasta de trabalho." type="100" refreshedVersion="6" minRefreshableVersion="5">
    <extLst>
      <ext xmlns:x15="http://schemas.microsoft.com/office/spreadsheetml/2010/11/main" uri="{DE250136-89BD-433C-8126-D09CA5730AF9}">
        <x15:connection id="e420a8ff-383d-47d6-b3ed-38d3ee65d97f"/>
      </ext>
    </extLst>
  </connection>
  <connection id="4" name="Consulta - D20" description="Conexão com a consulta 'D20' na pasta de trabalho." type="100" refreshedVersion="6" minRefreshableVersion="5">
    <extLst>
      <ext xmlns:x15="http://schemas.microsoft.com/office/spreadsheetml/2010/11/main" uri="{DE250136-89BD-433C-8126-D09CA5730AF9}">
        <x15:connection id="1f8b3598-dff7-4897-8e41-905ecbe02b2a"/>
      </ext>
    </extLst>
  </connection>
  <connection id="5" name="Consulta - Doblo" description="Conexão com a consulta 'Doblo' na pasta de trabalho." type="100" refreshedVersion="6" minRefreshableVersion="5">
    <extLst>
      <ext xmlns:x15="http://schemas.microsoft.com/office/spreadsheetml/2010/11/main" uri="{DE250136-89BD-433C-8126-D09CA5730AF9}">
        <x15:connection id="a56567a8-561d-4775-a59f-98706adee390"/>
      </ext>
    </extLst>
  </connection>
  <connection id="6" name="Consulta - Fiesta" description="Conexão com a consulta 'Fiesta' na pasta de trabalho." type="100" refreshedVersion="6" minRefreshableVersion="5">
    <extLst>
      <ext xmlns:x15="http://schemas.microsoft.com/office/spreadsheetml/2010/11/main" uri="{DE250136-89BD-433C-8126-D09CA5730AF9}">
        <x15:connection id="12aa03f9-a278-465c-8939-ac542026edb8"/>
      </ext>
    </extLst>
  </connection>
  <connection id="7" name="Consulta - Frontier" description="Conexão com a consulta 'Frontier' na pasta de trabalho." type="100" refreshedVersion="6" minRefreshableVersion="5">
    <extLst>
      <ext xmlns:x15="http://schemas.microsoft.com/office/spreadsheetml/2010/11/main" uri="{DE250136-89BD-433C-8126-D09CA5730AF9}">
        <x15:connection id="e754dc8d-26a8-4b1a-b22e-c1bb6cef1fef"/>
      </ext>
    </extLst>
  </connection>
  <connection id="8" name="Consulta - Geometria" description="Conexão com a consulta 'Geometria' na pasta de trabalho." type="100" refreshedVersion="6" minRefreshableVersion="5">
    <extLst>
      <ext xmlns:x15="http://schemas.microsoft.com/office/spreadsheetml/2010/11/main" uri="{DE250136-89BD-433C-8126-D09CA5730AF9}">
        <x15:connection id="651c3896-6c46-46dd-8eb1-d1da360f8c72"/>
      </ext>
    </extLst>
  </connection>
  <connection id="9" name="Consulta - Gol G3, G4 E G6" description="Conexão com a consulta 'Gol G3, G4 E G6' na pasta de trabalho." type="100" refreshedVersion="6" minRefreshableVersion="5">
    <extLst>
      <ext xmlns:x15="http://schemas.microsoft.com/office/spreadsheetml/2010/11/main" uri="{DE250136-89BD-433C-8126-D09CA5730AF9}">
        <x15:connection id="899d6ed5-9523-4f58-81a2-31dde4ffff7a"/>
      </ext>
    </extLst>
  </connection>
  <connection id="10" name="Consulta - HB20" description="Conexão com a consulta 'HB20' na pasta de trabalho." type="100" refreshedVersion="6" minRefreshableVersion="5">
    <extLst>
      <ext xmlns:x15="http://schemas.microsoft.com/office/spreadsheetml/2010/11/main" uri="{DE250136-89BD-433C-8126-D09CA5730AF9}">
        <x15:connection id="3301abab-fb30-482f-9fad-c0f46a429eed"/>
      </ext>
    </extLst>
  </connection>
  <connection id="11" name="Consulta - Hilux" description="Conexão com a consulta 'Hilux' na pasta de trabalho." type="100" refreshedVersion="6" minRefreshableVersion="5">
    <extLst>
      <ext xmlns:x15="http://schemas.microsoft.com/office/spreadsheetml/2010/11/main" uri="{DE250136-89BD-433C-8126-D09CA5730AF9}">
        <x15:connection id="736b30d6-60dd-4489-ad54-5dd51aaed7a7"/>
      </ext>
    </extLst>
  </connection>
  <connection id="12" name="Consulta - Jumper" description="Conexão com a consulta 'Jumper' na pasta de trabalho." type="100" refreshedVersion="6" minRefreshableVersion="5">
    <extLst>
      <ext xmlns:x15="http://schemas.microsoft.com/office/spreadsheetml/2010/11/main" uri="{DE250136-89BD-433C-8126-D09CA5730AF9}">
        <x15:connection id="e0419478-d524-45c7-a404-b25816728983"/>
      </ext>
    </extLst>
  </connection>
  <connection id="13" name="Consulta - Kangoo" description="Conexão com a consulta 'Kangoo' na pasta de trabalho." type="100" refreshedVersion="6" minRefreshableVersion="5">
    <extLst>
      <ext xmlns:x15="http://schemas.microsoft.com/office/spreadsheetml/2010/11/main" uri="{DE250136-89BD-433C-8126-D09CA5730AF9}">
        <x15:connection id="4f4d6501-ebdb-4129-99cd-e246931c0cb6"/>
      </ext>
    </extLst>
  </connection>
  <connection id="14" name="Consulta - Kombi" description="Conexão com a consulta 'Kombi' na pasta de trabalho." type="100" refreshedVersion="6" minRefreshableVersion="5">
    <extLst>
      <ext xmlns:x15="http://schemas.microsoft.com/office/spreadsheetml/2010/11/main" uri="{DE250136-89BD-433C-8126-D09CA5730AF9}">
        <x15:connection id="be07ed6d-5971-431b-bbda-1b82e78c06c3"/>
      </ext>
    </extLst>
  </connection>
  <connection id="15" name="Consulta - Logan" description="Conexão com a consulta 'Logan' na pasta de trabalho." type="100" refreshedVersion="6" minRefreshableVersion="5">
    <extLst>
      <ext xmlns:x15="http://schemas.microsoft.com/office/spreadsheetml/2010/11/main" uri="{DE250136-89BD-433C-8126-D09CA5730AF9}">
        <x15:connection id="09f4377b-baa3-4221-8b25-310c315cb3ad"/>
      </ext>
    </extLst>
  </connection>
  <connection id="16" name="Consulta - MASTER" description="Conexão com a consulta 'MASTER' na pasta de trabalho." type="100" refreshedVersion="6" minRefreshableVersion="5">
    <extLst>
      <ext xmlns:x15="http://schemas.microsoft.com/office/spreadsheetml/2010/11/main" uri="{DE250136-89BD-433C-8126-D09CA5730AF9}">
        <x15:connection id="fd49a930-4223-4983-a622-cfa8dd162a2e"/>
      </ext>
    </extLst>
  </connection>
  <connection id="17" name="Consulta - Montana" description="Conexão com a consulta 'Montana' na pasta de trabalho." type="100" refreshedVersion="6" minRefreshableVersion="5">
    <extLst>
      <ext xmlns:x15="http://schemas.microsoft.com/office/spreadsheetml/2010/11/main" uri="{DE250136-89BD-433C-8126-D09CA5730AF9}">
        <x15:connection id="47ce7cbe-8df9-4176-a2cb-03d5de76bce5"/>
      </ext>
    </extLst>
  </connection>
  <connection id="18" name="Consulta - Onix" description="Conexão com a consulta 'Onix' na pasta de trabalho." type="100" refreshedVersion="6" minRefreshableVersion="5">
    <extLst>
      <ext xmlns:x15="http://schemas.microsoft.com/office/spreadsheetml/2010/11/main" uri="{DE250136-89BD-433C-8126-D09CA5730AF9}">
        <x15:connection id="96c9bdb7-da7b-41e0-b663-6db6cd7f9ca8"/>
      </ext>
    </extLst>
  </connection>
  <connection id="19" name="Consulta - Palio  wk gRAN Siena" description="Conexão com a consulta 'Palio  wk gRAN Siena' na pasta de trabalho." type="100" refreshedVersion="6" minRefreshableVersion="5">
    <extLst>
      <ext xmlns:x15="http://schemas.microsoft.com/office/spreadsheetml/2010/11/main" uri="{DE250136-89BD-433C-8126-D09CA5730AF9}">
        <x15:connection id="a72d935a-7a09-4ea3-8d6f-b1fb79c92644"/>
      </ext>
    </extLst>
  </connection>
  <connection id="20" name="Consulta - Parati e Saveiro" description="Conexão com a consulta 'Parati e Saveiro' na pasta de trabalho." type="100" refreshedVersion="6" minRefreshableVersion="5">
    <extLst>
      <ext xmlns:x15="http://schemas.microsoft.com/office/spreadsheetml/2010/11/main" uri="{DE250136-89BD-433C-8126-D09CA5730AF9}">
        <x15:connection id="45828a53-af7c-400d-ba7f-a3b6e6f1b6ac"/>
      </ext>
    </extLst>
  </connection>
  <connection id="21" name="Consulta - Planilha1" description="Conexão com a consulta 'Planilha1' na pasta de trabalho." type="100" refreshedVersion="6" minRefreshableVersion="5">
    <extLst>
      <ext xmlns:x15="http://schemas.microsoft.com/office/spreadsheetml/2010/11/main" uri="{DE250136-89BD-433C-8126-D09CA5730AF9}">
        <x15:connection id="742d6675-c3b7-405c-89dd-02c440194dc1"/>
      </ext>
    </extLst>
  </connection>
  <connection id="22" name="Consulta - Ranger" description="Conexão com a consulta 'Ranger' na pasta de trabalho." type="100" refreshedVersion="6" minRefreshableVersion="5">
    <extLst>
      <ext xmlns:x15="http://schemas.microsoft.com/office/spreadsheetml/2010/11/main" uri="{DE250136-89BD-433C-8126-D09CA5730AF9}">
        <x15:connection id="b43a00cc-47a8-48be-b559-9f89ffcd35c9"/>
      </ext>
    </extLst>
  </connection>
  <connection id="23" name="Consulta - Scenic" description="Conexão com a consulta 'Scenic' na pasta de trabalho." type="100" refreshedVersion="6" minRefreshableVersion="5">
    <extLst>
      <ext xmlns:x15="http://schemas.microsoft.com/office/spreadsheetml/2010/11/main" uri="{DE250136-89BD-433C-8126-D09CA5730AF9}">
        <x15:connection id="f83d8caa-4d44-410b-9e36-20181b4db3f9"/>
      </ext>
    </extLst>
  </connection>
  <connection id="24" name="Consulta - Spin" description="Conexão com a consulta 'Spin' na pasta de trabalho." type="100" refreshedVersion="6" minRefreshableVersion="5">
    <extLst>
      <ext xmlns:x15="http://schemas.microsoft.com/office/spreadsheetml/2010/11/main" uri="{DE250136-89BD-433C-8126-D09CA5730AF9}">
        <x15:connection id="831e973c-5c9d-4054-99c4-7b7009d34ff2"/>
      </ext>
    </extLst>
  </connection>
  <connection id="25" name="Consulta - Strada" description="Conexão com a consulta 'Strada' na pasta de trabalho." type="100" refreshedVersion="6" minRefreshableVersion="5">
    <extLst>
      <ext xmlns:x15="http://schemas.microsoft.com/office/spreadsheetml/2010/11/main" uri="{DE250136-89BD-433C-8126-D09CA5730AF9}">
        <x15:connection id="18e16b0f-3809-499c-8845-ed3f2c749af5"/>
      </ext>
    </extLst>
  </connection>
  <connection id="26" name="Consulta - Transit" description="Conexão com a consulta 'Transit' na pasta de trabalho." type="100" refreshedVersion="6" minRefreshableVersion="5">
    <extLst>
      <ext xmlns:x15="http://schemas.microsoft.com/office/spreadsheetml/2010/11/main" uri="{DE250136-89BD-433C-8126-D09CA5730AF9}">
        <x15:connection id="9e5ad468-397a-47b5-ad04-e0b0ea268e14"/>
      </ext>
    </extLst>
  </connection>
  <connection id="27" name="Consulta - Uno Fire E VIVACE" description="Conexão com a consulta 'Uno Fire E VIVACE' na pasta de trabalho." type="100" refreshedVersion="6" minRefreshableVersion="5">
    <extLst>
      <ext xmlns:x15="http://schemas.microsoft.com/office/spreadsheetml/2010/11/main" uri="{DE250136-89BD-433C-8126-D09CA5730AF9}">
        <x15:connection id="89f8c5d5-7167-445a-ae3d-fb9f233fea30"/>
      </ext>
    </extLst>
  </connection>
  <connection id="28" name="Consulta - Up" description="Conexão com a consulta 'Up' na pasta de trabalho." type="100" refreshedVersion="6" minRefreshableVersion="5">
    <extLst>
      <ext xmlns:x15="http://schemas.microsoft.com/office/spreadsheetml/2010/11/main" uri="{DE250136-89BD-433C-8126-D09CA5730AF9}">
        <x15:connection id="1296a8b9-58fb-4d30-a157-dd2b4aba8000"/>
      </ext>
    </extLst>
  </connection>
  <connection id="29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<sst xmlns="http://schemas.openxmlformats.org/spreadsheetml/2006/main" count="2331" uniqueCount="1124">
  <si>
    <r>
      <t xml:space="preserve">Manutenção preventiva e corretiva de </t>
    </r>
    <r>
      <rPr>
        <b/>
        <sz val="11"/>
        <color theme="1"/>
        <rFont val="Calibri"/>
        <family val="2"/>
        <scheme val="minor"/>
      </rPr>
      <t>Mecânica Geral,</t>
    </r>
    <r>
      <rPr>
        <sz val="11"/>
        <color theme="1"/>
        <rFont val="Calibri"/>
        <family val="2"/>
        <scheme val="minor"/>
      </rPr>
      <t xml:space="preserve"> inclusive sistema de freios, direção, suspensão, escapamento, troca de anéis, vedadores filtros e lubrificantes, retifica de motor e quaisquer outros que se façam necessários, inclusive fornecimento de peças, acessórios, materiais e componentes originais ou genuínos e novos</t>
    </r>
  </si>
  <si>
    <t xml:space="preserve">Preço (R$) hora </t>
  </si>
  <si>
    <t xml:space="preserve">Estimativa horas/ano </t>
  </si>
  <si>
    <t xml:space="preserve"> Total horas (R$) estimado  para 12 meses</t>
  </si>
  <si>
    <t>item</t>
  </si>
  <si>
    <t>chevrolet Corsa Classic 4 portas cor cinza,  Ano e Mod. 2003; Placa CYU 9314 (Educação)</t>
  </si>
  <si>
    <t>chevrolet Corsa Wind 4portas cor verde, Placa AIA 5266; Ano e Mod. 1999 (Obras)</t>
  </si>
  <si>
    <t>chevrolet Celta 4 portas cor branca,  Ano e Mod. 2002; Placa MCN 1426 (Obras)</t>
  </si>
  <si>
    <t>chevrolet Blazer Adventage; ano 2007; modelo 2008; placa MGR3841 (Polícia Civil)</t>
  </si>
  <si>
    <t>chevrolet Blazer Adventage; ano 2009; modelo 2009; placa MHJ4504 (Polícia Civil)</t>
  </si>
  <si>
    <t>Montana 2 portas cor preta, Placa DKR 7265 Ano e Mod. 2005 (Obras)</t>
  </si>
  <si>
    <t>Lote 1</t>
  </si>
  <si>
    <t>Veículos Chevrolet</t>
  </si>
  <si>
    <t>Veículos RENAULT</t>
  </si>
  <si>
    <t>Ambulância Renault Trafic 5 portas cor branca, Ano 2001 Mod. 2002, Placa MFQ 0140   (Saúde)</t>
  </si>
  <si>
    <t>Renault Kangoo Furgão Express 3 portas cor branca, Ano 2015 e Mod. 2016, Placa QHG 5363 (Educação)</t>
  </si>
  <si>
    <t>Renault Master Furg 11M3; Caminhonete/ ambulância  ano 2002; modelo 2003; cor vermelha; placa MDM 2869 (Bombeiros)</t>
  </si>
  <si>
    <t>Scenic aut 1616V; ano 2004; modelo 2004; placa MCK9555 (Polícia Civil)</t>
  </si>
  <si>
    <t>Logan exp 16 HP; ano 2013; modelo 2013; placa MLP3265 (Polícia Civil)</t>
  </si>
  <si>
    <t>Logan EXP 16 HP Ano Fabricação / Modelo: 2013 / 2013 Álcool / Gasolina   Viatura 4240 – Placa: MLQ 1335 (Polícia Militar)</t>
  </si>
  <si>
    <t>Lote 2</t>
  </si>
  <si>
    <t>Chevrolet SPIN 1.8 LZT--Modelo-1.8 LZT-4 Portas-7 Lugares-Comb. Gas/Alcool; Chassi-9BGJC75EOGB181562-Renavam-104644; Ano 2016-Mod-2016-Placa- QHX-9628 (Saúde)</t>
  </si>
  <si>
    <r>
      <t>Chevrolet SPIN-1.8LZT-Marca General Motors -Chasssi 9BGJC750GB186946-Renavam-1101664972-Ano Fabricaçao-2016Modelo 2016-Cor Branco-4Portas 7 Lugares-Motor DS1021908-Flex</t>
    </r>
    <r>
      <rPr>
        <sz val="9"/>
        <color rgb="FFFF0000"/>
        <rFont val="Calibri"/>
        <family val="2"/>
        <scheme val="minor"/>
      </rPr>
      <t xml:space="preserve"> Placa:           (Saúde)</t>
    </r>
  </si>
  <si>
    <r>
      <t xml:space="preserve">Chevrolet SPIN-1.8LZT-Marca General Motors -Chasssi 9BGJC750GB186946-Renavam-1101664972-Ano Fabricaçao-2016Modelo 2016-Cor Branco-4Portas 7 Lugares-Motor DS1021908-Flex . </t>
    </r>
    <r>
      <rPr>
        <sz val="9"/>
        <color rgb="FFFF0000"/>
        <rFont val="Calibri"/>
        <family val="2"/>
        <scheme val="minor"/>
      </rPr>
      <t>Placa:           Saúde)</t>
    </r>
  </si>
  <si>
    <t>Ambulância Citroen Jumper  5 portas cor branca, Ano e Mod. 2015. Placa QHV 0521 (SAMU)</t>
  </si>
  <si>
    <t>Toyota Hillux 3.0 2 portas cor branca,; Ano e Mod.2004;  Placa MEA 9051</t>
  </si>
  <si>
    <t>FORD Transit Ambulância 5 portas cor branca, Placa MGU 3686 Ano 2008 Mod. 2009, diesel</t>
  </si>
  <si>
    <t>Kombi cor branca; Ano e Mod. 2014.  Placa MLW 7151 (Obras)</t>
  </si>
  <si>
    <t>Kombi cor branca; Ano e Mod. 2014.  Placa MLW 7021 (Obras)</t>
  </si>
  <si>
    <t>Kombi 3 portas c/ 8 Lugares cor branca,Ano 2014 Mod. 2015;  Placa MKG 7275 (Educação)</t>
  </si>
  <si>
    <t>Saveiro 2 portas cor branca,  Ano 2009 Mod. 2010; Placa MHY 5273 (obras)</t>
  </si>
  <si>
    <t>Saveiro 2 portas cor branca,  ano 2016 modelo 2017; placa QHY4186 (Administração)</t>
  </si>
  <si>
    <t>Veículos Wolkswagem</t>
  </si>
  <si>
    <t>Lote 04</t>
  </si>
  <si>
    <t>WW Novo Gol 1.0, 4 portas cor branco cristal,  Ano 2013 Mod. 2014; CHASSI: 9BWAAO5U7ET125599, RENAVAM: 585231133;  Placa MLE 0416 (saúde)</t>
  </si>
  <si>
    <t>Gol 1.0; ano 2013; modelo2014;  branco cristal; CHASSI: 9BWAA45U8ET114330, RENAVAM:11579004; placa MLG 6475 (As. Social)</t>
  </si>
  <si>
    <t>Novo Gol TL MCV, ano/mod 2016/2017. Renavan 16067504. placas QIB 2359 (saúde)</t>
  </si>
  <si>
    <t xml:space="preserve">VW NOVO GOL 1.0, CHASSI: 9BWAA05U8ET125840, 4PORTAS, ANO/MODELO:2013/2014 RENAVAM:578841738, COR BRANCO CRISTAL, PLACA: MLT 7005 (saúde)
</t>
  </si>
  <si>
    <t>Palio WK Trekk 1.6; ano 2013; modelo 2014; Placa MLJ7817 (pol civil)</t>
  </si>
  <si>
    <t>Palio WK Trekk 1.6; ano 2014; modelo 2014; Placa QHB6595  (pol civil)</t>
  </si>
  <si>
    <t>Palio WK Trekk 1.6; Ano Fabricação / Modelo: 2013 / 2014 Álcool / Gasolina  Viatura 4714 – Placa: MLL 3127 (PM)</t>
  </si>
  <si>
    <t>Palio WK Trekk 1.6; ano 2013; modelo 2014; Placa MLl 3727 (PM)</t>
  </si>
  <si>
    <t>Palio  WK Attrac. 1.4; ano 2012; modelo 2013; Placa MLO 3804 (As. Social)</t>
  </si>
  <si>
    <t>Gran Siena Essence Total Flex 1.6 cor branca, Placa QHI 8153; Ano e Mod. 2015 (Educ)</t>
  </si>
  <si>
    <t>Gol Special MB 5 portas 1.0 ano 2016 modelo 2016; placa QIF 4572 (|Fazenda)</t>
  </si>
  <si>
    <t>Gol GIV 2 portas motor 1.0 ano: 2012; modelo: 2013; placa MJV 2575 (Agricultura)</t>
  </si>
  <si>
    <t>Parati 1.6; ano 2009; modelo 2009; placa MHC8804 (Pol. Civil)</t>
  </si>
  <si>
    <t>UP Take MA; cor branco; ano/modelo 2016/ 2017; RENAVAN1095566021; placa QID 8786 (As. Social)</t>
  </si>
  <si>
    <t>Lote 07</t>
  </si>
  <si>
    <t>Uno Fire Flex 2 portas cor branca, Placa MFB 2828 Ano e Mod. 2007 (Educ)</t>
  </si>
  <si>
    <t>Lote 08</t>
  </si>
  <si>
    <t>Uno Mille Fire Flex Economy; ano 2008; modelo 2009; CHASSI 9BD15822A96230213; Placa MGP 6379 (As. Social)</t>
  </si>
  <si>
    <t>Palio 1.6, 4 portas 16 válvulas; ano: 2002 modelo: 2002 placa MBR 7925 (Obras)</t>
  </si>
  <si>
    <t>Palio 4 portas cor preto, Placa DQJ 1783 Ano e Mod. 2005 (obras)</t>
  </si>
  <si>
    <t>Palio Fire 1.0 4 portas cor branca, Placa QHI 8103; Ano e Mod. 2015 (Educ)</t>
  </si>
  <si>
    <r>
      <t xml:space="preserve">Fiat Uno Mille Economy Flex, BRANCO  4 portas cor branca, CHASSI 9BD15822AA6313371,  ANO 09/10,   </t>
    </r>
    <r>
      <rPr>
        <sz val="9"/>
        <color rgb="FFFF0000"/>
        <rFont val="Arial"/>
        <family val="2"/>
      </rPr>
      <t>Ano e Mod. 2011</t>
    </r>
    <r>
      <rPr>
        <sz val="9"/>
        <color theme="1"/>
        <rFont val="Arial"/>
        <family val="2"/>
      </rPr>
      <t xml:space="preserve"> Placa MGH 2045 (Saúde)</t>
    </r>
  </si>
  <si>
    <t>Siena EL 1.0 8 v Flex 4 portas cor branca 4 Cilindros, Ano e Mod. 2014; Placa MLW 7425 (Turismo)</t>
  </si>
  <si>
    <t>Strada 2 portas cor branca, Placa MID 4023 Ano 2011 Mod. 2012 (Saúde)</t>
  </si>
  <si>
    <t>Uno Mille Fire Flex 2 portas cor branca Placa MFB 2698 Ano 2007 Mod. 2008 (Pol.Civil)</t>
  </si>
  <si>
    <t>Fiesta 1.6 Flex; 5 portas; cor vermelha; Placa MLM 4120 (bombeiro)</t>
  </si>
  <si>
    <t>Fiesta 1.6 Flex; ano 2012; modelo 2012; placa MKM7491 (Pol. Civil)</t>
  </si>
  <si>
    <t>Fiesta 1.6 Flex; ano 2012; modelo 2012; placa MKM7501  (Pol. Civil)</t>
  </si>
  <si>
    <t>Fiesta 1.6 Flex; ano 2013; modelo 2014; placa MLL1640  (Pol. Civil)</t>
  </si>
  <si>
    <t>Ford Ranger XL 13P, camionete cabine dupla, a diesel, cor branca,  cap. 6p, pot 163 cv; placa MGA 2253 (Agricultura)</t>
  </si>
  <si>
    <t>FIAT DOBLO ATRACTIVE 1.4 FLEX 4P ANO/FAB/MODELO 2015/2015  4 PORTAS , RENAVAM154014, CHASSI 9BD11970UF1128465 - PLACA: QHI8083 (Saúde)</t>
  </si>
  <si>
    <t>Fiat Doblo Atractiv 1.4 Flex, 6 portas cor branca,  Ano 2011 Mod. 2012,  Placa MIW 8154 (Súde)</t>
  </si>
  <si>
    <t>Fiat Doblo Atractiv 1.4 Flex, 6 portas cor branca,  Ano 2011 Mod. 2012,  Placa MID 4053 (Saúde)</t>
  </si>
  <si>
    <t>HB20 COMNFORT BLUEAUDIO 1.0 12V MANUAL-CHASSI 9BHBG51CAHP768043-BRANCO POLAR SOLIDO 5 LUGARES-ANO FABR 2017-MOD-2017-RENAVAM146793-NR MOTOR-FG3LAHU756155  Placa____  (Saúde)</t>
  </si>
  <si>
    <t>Valor  mão de obra (R$) estimado  para 12 meses</t>
  </si>
  <si>
    <t>Valor (R$) de tabela das peças</t>
  </si>
  <si>
    <t>D20 placa LWS 6465</t>
  </si>
  <si>
    <r>
      <t xml:space="preserve">Manutenção preventiva e corretiva de </t>
    </r>
    <r>
      <rPr>
        <b/>
        <sz val="11"/>
        <rFont val="Calibri"/>
        <family val="2"/>
        <scheme val="minor"/>
      </rPr>
      <t>Mecânica Geral,</t>
    </r>
    <r>
      <rPr>
        <sz val="11"/>
        <rFont val="Calibri"/>
        <family val="2"/>
        <scheme val="minor"/>
      </rPr>
      <t xml:space="preserve"> inclusive sistema de freios, direção, suspensão, escapamento, troca de anéis, vedadores filtros e lubrificantes, retifica de motor e quaisquer outros que se façam necessários, inclusive fornecimento de peças, acessórios, materiais e componentes originais ou genuínos e novos</t>
    </r>
  </si>
  <si>
    <t>frontier (desativado -= PM)</t>
  </si>
  <si>
    <t>Veículos várias montadoras</t>
  </si>
  <si>
    <t>Veículos Fiat</t>
  </si>
  <si>
    <t>Lote 06</t>
  </si>
  <si>
    <t>chevrolet Onix 1.0 MT LS, ano/modelo 2016/2016, gasolina. Viatura 2614. Placa QIF 3375 (PM)</t>
  </si>
  <si>
    <t>Chery CELER HATCH LOOK 1.5 16V 4P MANUAL FLEX, CHASSI:98RDB11B3FA001447, ANO/MOD 2015/2015, RENAVAN:1068663585, PLACA: QHP1228  (Obras)</t>
  </si>
  <si>
    <t>Veículos Ford</t>
  </si>
  <si>
    <t>Lote 03</t>
  </si>
  <si>
    <t>Lote 05</t>
  </si>
  <si>
    <t>Lote 09</t>
  </si>
  <si>
    <t>Lote 10</t>
  </si>
  <si>
    <t>Lote 11</t>
  </si>
  <si>
    <t>Lote 12</t>
  </si>
  <si>
    <t>VALOR TOTAL ESTIMADO PARA A LICITAÇÃO</t>
  </si>
  <si>
    <t>TABELA DE VEÍCULOS LEVES E MÉDIOS</t>
  </si>
  <si>
    <t>UNO VIVACE   placa MLN8182</t>
  </si>
  <si>
    <t>ITEM</t>
  </si>
  <si>
    <t xml:space="preserve">DESCRIÇÃO </t>
  </si>
  <si>
    <t>QTDE</t>
  </si>
  <si>
    <t>GEOMETRIA</t>
  </si>
  <si>
    <t>CAMBAGEM</t>
  </si>
  <si>
    <t>BALANCEAMENTO</t>
  </si>
  <si>
    <t>TOTAL</t>
  </si>
  <si>
    <t>Vl médio UNIT</t>
  </si>
  <si>
    <t>Vl médio. TOTAL</t>
  </si>
  <si>
    <t>GEOMETRIA, CAQMBAGEM E BALANCEAMENTO NOS VEÍCULOS DA FROTA MUNICIPAL</t>
  </si>
  <si>
    <t>ANEXO III - LOTES /ESTIMATIVA DE VALORES</t>
  </si>
  <si>
    <t>Renault Master; Caminhonete/ ambulância  ano 2010; modelo 2010; cor branca; placa MID 9816 ( Saúde )</t>
  </si>
  <si>
    <t>Fiat Uno Mille Economy Flex, BRANCO  4 portas cor branca, CHASSI 9BD15822AA6313371,  ANO 09/10,   Ano e Mod. 2011 Placa MGH 2045 (Saúde)</t>
  </si>
  <si>
    <t>Veículos Wolkswagem I</t>
  </si>
  <si>
    <t>Veículos Wolkswagem II</t>
  </si>
  <si>
    <t>Veículos Wolkswagem III</t>
  </si>
  <si>
    <t>Veículos Fiat I</t>
  </si>
  <si>
    <t>Veículos Fiat II</t>
  </si>
  <si>
    <t>Veículos Fiat III</t>
  </si>
  <si>
    <t>Veículos várias montadoras I</t>
  </si>
  <si>
    <t>Veículos várias montadoras II</t>
  </si>
  <si>
    <t>Veículos Várias Montadoras III</t>
  </si>
  <si>
    <t>Lote 13</t>
  </si>
  <si>
    <t>Renault Master - Placa MMB 9865 (Assistência Social)</t>
  </si>
  <si>
    <t>Autodiagnostico</t>
  </si>
  <si>
    <t>Limpeza Ultrassônica de Bico</t>
  </si>
  <si>
    <t>Lote 14</t>
  </si>
  <si>
    <r>
      <t xml:space="preserve">Manutenção preventiva e corretiva </t>
    </r>
    <r>
      <rPr>
        <b/>
        <sz val="11"/>
        <color theme="1"/>
        <rFont val="Calibri"/>
        <family val="2"/>
        <scheme val="minor"/>
      </rPr>
      <t xml:space="preserve"> Geral de motorcicletas da frota municipal,</t>
    </r>
    <r>
      <rPr>
        <sz val="11"/>
        <color theme="1"/>
        <rFont val="Calibri"/>
        <family val="2"/>
        <scheme val="minor"/>
      </rPr>
      <t xml:space="preserve">  incluindo quaisquer seviços que se façam necessários, inclusive fornecimento de peças, acessórios, materiais e componentes novos, originais ou genuínos</t>
    </r>
  </si>
  <si>
    <t xml:space="preserve">motorcicletas </t>
  </si>
  <si>
    <t>Moto Honda XR 250 Tornado, ano/modelo 2005/2005, placa    MDJ-7566 (Políica Civil)</t>
  </si>
  <si>
    <t>Nissan Versa 16 SV, ano/modelo 2018/2018, placa QJF-3057 (Polícia Civil)</t>
  </si>
  <si>
    <t>Fiat Uno, ano/mod 2003/2004;  placa ILO 2039. Convênio Epagri (Agricultura)</t>
  </si>
  <si>
    <t>Gol GIV 2 portas motor 1.0 ano: 2012; modelo: 2013; placa MJV 2575 (Agricultura) Convênio CISAMA</t>
  </si>
  <si>
    <t>D20 ano/mod. 1998/1998, nr. Patrim. 21.001placa LWS 6465 (Agricultura)</t>
  </si>
  <si>
    <t>Gol Special motor 1.0 ano/ modelo:2012; nr. Patrim. 20.804; placa QHO 6335 (Agricultura)</t>
  </si>
  <si>
    <t>Ford Fiesta 1.6 Flex; 5 portas; cor vermelha; ano/mod 2013/2013viatura AAT-22 - nr. Patrim. 846-Estado Placa MLM 4120 (bombeiro)</t>
  </si>
  <si>
    <t>Mercedes Benz Atego 1726 - Viatura ABTR-78, ano/mo. 2014/2014, nr. Patrim. 673-Estado; Placa OKE-6795 (Bombeiro)</t>
  </si>
  <si>
    <t>MB CDI Sprinter (ambulância) Viatura ASU-413– ano/mod. 2014/ 2014 nr. Patrim. 20.513;  Placa QHS 3913 (Bombeiros)</t>
  </si>
  <si>
    <t>Caminhão VW CRM 6x4 - viatura AT-46 - ano/mod.2015; nr. Patrim. 26.280;placa QIC-3181 (bombeiros)</t>
  </si>
  <si>
    <t>Ford Ranger viatura AR-130– ano/modelo 2017 nr. Patrim. 20.568 - Placa QJF 6331 (Bombeiros)</t>
  </si>
  <si>
    <t>VWParati ano/mod. 2008, placa MGZ 8551 (Planejamento)</t>
  </si>
  <si>
    <t>VW Gol Special MB 5 portas 1.0 ano/ modelo 2016; nr. Patrim. 2.552.  placa QIF 4572 (|Fazenda)</t>
  </si>
  <si>
    <t>Chevrolet SPIN 1.8 LZT--Modelo-1.8 LZT-4 Portas-7 Lugares-Comb. Gas/Alcool; Chassi-9BGJC75EOGB181562-Renavam-104644; Ano/Mod-2016 nr. Patrim. 21.070-Placa- QHX-9628 (Saúde)</t>
  </si>
  <si>
    <t>Chevrolet SPIN-1.8LZT-Marca General Motors -Chasssi 9BGJC750GB186946-Renavam-1101664972-Ano/Modelo 2016-Cor Branco-4Portas 7 Lugares-Motor DS1021908-Flex .</t>
  </si>
  <si>
    <t>Renault Sandero - ano 2018 - placa QIU 7813 (Saúde)</t>
  </si>
  <si>
    <t>WW Novo Gol 1.0, 4 portas cor branco cristal,  Ano 2013 Mod. 2014; CHASSI: 9BWAAO5U7ET125599, RENAVAM: 585231133;  nr. Patrim. 19.434Placa MLE 0416 (Saúde)</t>
  </si>
  <si>
    <t>Novo Gol TL MCV, ano/mod 2016/2017. Renavan 16067504. nr. Patrim. 21.200; placas QIB 2359 (saúde)</t>
  </si>
  <si>
    <t>FIAT DOBLO ATRACTIVE 1.4 FLEX 4P ANO/MODELO 2015/2015  4 PORTAS , RENAVAM154014, CHASSI 9BD11970UF1128465 - nr. Patrim. 20.424 - PLACA: QHI8083 (Saúde)</t>
  </si>
  <si>
    <t>FORD Transit Greencar A, cor branca,Ano 2011 Mod. 2011; (nr. Patrim: estado Placa MKL 4791  (Saúde)</t>
  </si>
  <si>
    <t>FORD Transit Ambulância 5 portas cor branca,  Ano 2008 Mod. 2009, diesel. Nr. Patrim; 18315. Placa MGU 3686</t>
  </si>
  <si>
    <t>HYUNDAI HB20 COMNFORT BLUEAUDIO 1.0 12V MANUAL-CHASSI 9BHBG51CAHP768043-BRANCO POLAR SOLIDO 5 LUGARES-ANO FABR 2017-MOD-2017-RENAVAM146793-NR MOTOR-FG3LAHU756155 - nr. Patrim. 21345;  Placa QIP-9624  (Saúde)</t>
  </si>
  <si>
    <t xml:space="preserve">VW NOVO GOL 1.0, CHASSI: 9BWAA05U8ET125840, 4PORTAS, ANO/MODELO:2013/2014 RENAVAM:578841738, COR BRANCO CRISTAL, nr. Patrim. 19427. PLACA: MLT 7005 (saúde)
</t>
  </si>
  <si>
    <t>Fiat Doblo Atractiv 1.4 Flex, 6 portas cor branca,  Ano 2011 Mod. 2012, nr. Pátrim. 18321;   Placa MID 4053 (Saúde)</t>
  </si>
  <si>
    <t>Fiat Strada 2 portas cor branca, Ano 2011 Mod. 2012 ;  nr. Patrim.  18280; Placa MID 4023(Saúde)</t>
  </si>
  <si>
    <t>Gol - ano/mod 2018- nr. Patrim. 23212 - placa QJB 3137 (Saúde)</t>
  </si>
  <si>
    <t>Gol - ano/mod 2018 - nr. Patrim. 23211 - placa QJB 3207  (Saúde)</t>
  </si>
  <si>
    <t>Gol - ano/mod  2018 - nr. Patrim. 23210 - placa QJB 2917  (Saúde)</t>
  </si>
  <si>
    <t xml:space="preserve">Moto Honda ano/mod 2012/2012; nr. Patrim. 19267; placa_____; (saúde) </t>
  </si>
  <si>
    <t>Renault Master (ambulância) – ano/mod 2002; viatura asu 111; nr. Patrim. 19.747 - Placa MDB 2869 (Corpo de Bombeiros)</t>
  </si>
  <si>
    <t>Ford Ranger XL 13P, camionete cabine dupla, a diesel, cor branca,  cap. 6p, pot 163 cv; placa MGA 2253 (Gabinete)</t>
  </si>
  <si>
    <t>Palio Fire 1.0 4 portas cor branca, Ano e Mod. 2015; nr. Patrim;. 20423 Placa QHI 8103;  (Educ)</t>
  </si>
  <si>
    <t>Gran Siena Essence Total Flex 1.6 cor branca, Ano e Mod. 2015. bnr. Patrim: 20422  Placa QHI 8153;  (Educ)</t>
  </si>
  <si>
    <t>Kombi 3 portas c/ 8 Lugares cor branca,Ano 2014 Mod. 2015;  nr patrim. 18544;  Placa MKG 7275 (Educação)</t>
  </si>
  <si>
    <t>Renault Kangoo Furgão Express 3 portas cor branca, Ano 2015 e Mod. 2016, nr patrim. 20421; Placa QHG 5363 (Educação)</t>
  </si>
  <si>
    <t>Kombi cor branca; Ano e Mod. 2014. nr. Patrim. 10 -  Placa MLW 7151 (Obras)</t>
  </si>
  <si>
    <t>Kombi cor branca; Ano e Mod. 2014.  nr. Patrim. 18544Placa MLW 7021 (Obras)</t>
  </si>
  <si>
    <t>Saveiro 2 portas cor branca,  ano 2016 modelo 2017; placa QHY4186. nr. Patrim. 20.600  (Obras)</t>
  </si>
  <si>
    <t>Chery CELER HATCH LOOK 1.5 16V 4P MANUAL FLEX, CHASSI:98RDB11B3FA001447, ANO/MOD 2015/2015, RENAVAN:1068663585,  nr. Patrim. 20.591PLACA: QHP1228  (Gabinete)</t>
  </si>
  <si>
    <t>HYUNDAI HR; nr. Patrim; 20328 placa QHJ-7781 (Secretaria de Obras)</t>
  </si>
  <si>
    <t>CAMINHÃO VOLKSWAGEN 8-120 - nr. Patrim. 8120 -  PLACA MCN 3732 ( OBRAS E VIAÇÃO)</t>
  </si>
  <si>
    <t>Fiat Doblo Atractiv 1.4 Flex, 6 portas cor branca,  Ano 2011 Mod. 2012,   nr. Patrim. 18320 - Placa MIW 8154 (Saúde)</t>
  </si>
  <si>
    <t>Parati ; ano 2001; cor branca; nr. Patrim______placa MBS 8481 (Obras)</t>
  </si>
  <si>
    <t>Ambulância Citroen Jumper  5 portas cor branca, Ano e Mod. 2015. nr patrim. 20.918 - Placa QHV 0521 (SAMU)</t>
  </si>
  <si>
    <t>Nissan Frontier ano 2009,viatura 0220 - placa JGH 5882 (Polícia Militar)</t>
  </si>
  <si>
    <t>Palio WK Trekk 1.6; ano 2013; modelo 2014;  viatura 4713 - Placa MLL 3727 (PM)</t>
  </si>
  <si>
    <r>
      <t>Chevrolet SPIN-1.8LZT-Marca General Motors -Chasssi 9BGJC750GB186946-Renavam-1101664972-Ano/ Modelo 2016-Cor Branco-4Portas 7 Lugares-Motor DS1021908-Flex</t>
    </r>
    <r>
      <rPr>
        <b/>
        <sz val="9"/>
        <color rgb="FF00B050"/>
        <rFont val="Calibri"/>
        <family val="2"/>
        <scheme val="minor"/>
      </rPr>
      <t xml:space="preserve"> . Nr patrim. 21.071  - Placa QHX-9538</t>
    </r>
  </si>
  <si>
    <t>Palio 4 portas cor preto, Placa DJQ 1783 Ano e Mod. 2005 (obras)</t>
  </si>
  <si>
    <t>80 veículos</t>
  </si>
  <si>
    <t>ESTADO DE SANTA CATARINA</t>
  </si>
  <si>
    <t xml:space="preserve">PREFEITURA MUNICIPAL DE SAO JOAQUIM               </t>
  </si>
  <si>
    <t>Relação de Peças Calogadas para Licitação - Veículos Leves/médios</t>
  </si>
  <si>
    <t>Entidade Participante: Consolidado</t>
  </si>
  <si>
    <t>LOTE 1 - Manutenção preventiva e corretiva de Mecânica Geral</t>
  </si>
  <si>
    <t>-</t>
  </si>
  <si>
    <t>Peça tabela/catálogo</t>
  </si>
  <si>
    <t>unidade</t>
  </si>
  <si>
    <t>qtde média</t>
  </si>
  <si>
    <t>Preço unt</t>
  </si>
  <si>
    <t>preço tot</t>
  </si>
  <si>
    <t>VÁLVULA TERMOSTÁTICA - CORSA CYU 9314</t>
  </si>
  <si>
    <t>Peça</t>
  </si>
  <si>
    <t>TANQUE COMBUSTÍVEL - BLAZER MGR3841</t>
  </si>
  <si>
    <t>SILENCIOSO TERMINAL - BLAZER MGR3841</t>
  </si>
  <si>
    <t>MÃO DE OBRA - BLAZER MGR3841</t>
  </si>
  <si>
    <t>Hora</t>
  </si>
  <si>
    <t>MÃO DE OBRA MECANICA - CELTA MCN 1426</t>
  </si>
  <si>
    <t>BUCHA BRACO SUSP. DT CORSA - CELTA MCN 1426</t>
  </si>
  <si>
    <t>BOMBA COMBUSTIVEL ELETRICA 3 BAR. - CELTA MCN 1426</t>
  </si>
  <si>
    <t>BALANCIM DE VALVULA - CELTA MCN 1426</t>
  </si>
  <si>
    <t>ESCORA BALANCIM VALVULA - CELTA MCN 1426</t>
  </si>
  <si>
    <t>CARTER MOTOR - CELTA MCN 1426</t>
  </si>
  <si>
    <t>OLEO MOTOR - CELTA MCN 1426</t>
  </si>
  <si>
    <t>SUPORTE BARRA TENSORA DIR. GM - CELTA MCN 1426</t>
  </si>
  <si>
    <t>SILENC. INTERM. CORSA - CELTA MCN 1426</t>
  </si>
  <si>
    <t>SILENCIOSO TR. - CORSA MCN 1426</t>
  </si>
  <si>
    <t>BORRACHA DESCARGA CORSA- CELTA MCN 1426</t>
  </si>
  <si>
    <t>TAMPA RESERVATORIO DE AGUA - CELTA MCN 1426</t>
  </si>
  <si>
    <t>BATENTE SUSPENSÃO TRAS. - GM SPIN PLACA QHX 9628</t>
  </si>
  <si>
    <t>BIELETA TRAS. - FIAT DOBLO PLACA QHI 8083</t>
  </si>
  <si>
    <t>Bomba Agua - Celta MCN 1426</t>
  </si>
  <si>
    <t>Correia comando - Celta MCN 1426</t>
  </si>
  <si>
    <t>Mão de obra - Celta MCN 1426</t>
  </si>
  <si>
    <t>SERVIÇO DE INSTALAÇÃO - ONIX PLACA QIF 3375</t>
  </si>
  <si>
    <t xml:space="preserve"> </t>
  </si>
  <si>
    <t>LOTE 2 - Manutenção preventiva e corretiva de Mecânica Geral</t>
  </si>
  <si>
    <t>ÓLEO MOTOR - RENAUT SCENIC PLACA MCK 9555</t>
  </si>
  <si>
    <t>MÃO DE OBRA MECANICA -  RENAUT SCENIC PLACA MCK 9555</t>
  </si>
  <si>
    <t>VELA IGNIÇÃO GOL/GOLF -  RENAUT SCENIC PLACA MCK 9555</t>
  </si>
  <si>
    <t>Filtro lubrificante - VTR 4240 MLQ 1335</t>
  </si>
  <si>
    <t>Filtro de combustivel - VTR 4240 MLQ 1335</t>
  </si>
  <si>
    <t>Filtro de ar - VTR 4240 MLQ 1335</t>
  </si>
  <si>
    <t>Oleo Motor sintético - VTR 4240 MLQ 1335</t>
  </si>
  <si>
    <t>Bronzina biela 0.25 - Logan MLQ 1335</t>
  </si>
  <si>
    <t>Bronzina mancal - Logan MLQ 1335</t>
  </si>
  <si>
    <t>JG.</t>
  </si>
  <si>
    <t>Bomba oleo - Logan MLQ 1335</t>
  </si>
  <si>
    <t>Jogo junta motor - Logan MLQ 1335</t>
  </si>
  <si>
    <t>Oleo motor base sintética - Logan MLQ 1335</t>
  </si>
  <si>
    <t>LT</t>
  </si>
  <si>
    <t>Filtro lubrificante - Logan MLQ 1335</t>
  </si>
  <si>
    <t>Mão de obra - Logan MLQ 1335</t>
  </si>
  <si>
    <t>Kit embreagem - Logan MLQ 1335</t>
  </si>
  <si>
    <t>Bomba agua - Logan MLQ 1335</t>
  </si>
  <si>
    <t>PASTILHA FREIO DIANTEIRA - RENAULT MASTER MMB 9865</t>
  </si>
  <si>
    <t>PASTILHA FREIO TRASEIRA -  RENAULT MASTER MMB 9865</t>
  </si>
  <si>
    <t>OLEO MOTOR DIESEL -  RENAULT MASTER MMB 9865</t>
  </si>
  <si>
    <t>FILTRO LUBRIFICANTE -  RENAULT MASTER MMB 9865</t>
  </si>
  <si>
    <t>FILTRO AR -  RENAULT MASTER MMB 9865</t>
  </si>
  <si>
    <t>FILTRO COMBUSTIVEL -  RENAULT MASTER MMB 9865</t>
  </si>
  <si>
    <t>MÃO DE OBRA MECANICA -  RENAULT MASTER MMB 9865</t>
  </si>
  <si>
    <t>LOTE 3 - Manutenção preventiva e corretiva de Mecânica Geral</t>
  </si>
  <si>
    <t>VALVULA DE ADMISSÃO - KOMBI MLW 7151</t>
  </si>
  <si>
    <t>VALVULA ESCAPE - KOMBI MLW 7151</t>
  </si>
  <si>
    <t>RETENTOR VALVULA - KOMBI MLW 7151</t>
  </si>
  <si>
    <t>RETENTOR COMANDO - KOMBI MLW 7151</t>
  </si>
  <si>
    <t>JOGO JUNTA MOTOR - KOMBI MLW 7151</t>
  </si>
  <si>
    <t>GUIA VALVULA - KOMBI MLW 7151</t>
  </si>
  <si>
    <t>MÃO DE OBRA MECANICA - KOMBI MLW 7151</t>
  </si>
  <si>
    <t>AMORTECEDOR DIANT - KOMBI MKG 7275</t>
  </si>
  <si>
    <t>JOGO DE EMBUCHAMENTO - KOMBI MKG 7275</t>
  </si>
  <si>
    <t>ROLAMENTO DO CUBO DIANTEIRO - KOMBI MKG 7275</t>
  </si>
  <si>
    <t>PINO CENTRAL - KOMBI MKG 7275</t>
  </si>
  <si>
    <t>MÃO DE OBRA MECÂNICA - KOMBI MKG 7275</t>
  </si>
  <si>
    <t>CORREIA COMANDO - KOMBI MLW7151</t>
  </si>
  <si>
    <t>UN</t>
  </si>
  <si>
    <t>ROLAMENTO TENSOR CORREIA - KOMBI MLW7151</t>
  </si>
  <si>
    <t>MÃO DE OBRA MECÂNICA - KOMBI MLW7151</t>
  </si>
  <si>
    <t>SERV</t>
  </si>
  <si>
    <t>ÓLEO CAIXA - KOMBI MLW7021</t>
  </si>
  <si>
    <t>ANEL SINCRONIZADO 3ª E 4ª - KOMBI MLW7021</t>
  </si>
  <si>
    <t>ANEL SINCRONIZADO 1ª E 2ª - KOMBI MLW7021</t>
  </si>
  <si>
    <t>PRIZE CAIXA CAMBIO - KOMBI MLW7021</t>
  </si>
  <si>
    <t>REPARO CAIXA SATELITE - KOMBI MLW7021</t>
  </si>
  <si>
    <t>MÃO DE OBRA MECANICA - KOMBI MLW7021</t>
  </si>
  <si>
    <t xml:space="preserve">MÃO DE OBRA MECANICA - KOMBI Nº 156 MKG 7275 </t>
  </si>
  <si>
    <t>MÃO DE OBRA MECANICA - KOMBI MLW 7021</t>
  </si>
  <si>
    <t>BORRACHA AMORTECEDOR - KOMBI MLW 7021</t>
  </si>
  <si>
    <t>JUNTA HOMOCINETICA - KOMBI PLACA MLW 7021</t>
  </si>
  <si>
    <t>BORRACHA DESCARGA - KOMBI PLACA MLW 7021</t>
  </si>
  <si>
    <t>PASTILHA DE FREIO - KOMBI PLACA MLW 7021</t>
  </si>
  <si>
    <t>MÃO DE OBRA MECANICA - KOMBI PLACA MLW 7021</t>
  </si>
  <si>
    <t>MANGUEIRAS - KOMBI PLACA MLW 7151</t>
  </si>
  <si>
    <t>JUNTA HOMOCINETICA - KOMBI MLW 7021</t>
  </si>
  <si>
    <t>BORRACHA ESTABILIZ. DIANT - VW KOMBI PLACA MKG 7275</t>
  </si>
  <si>
    <t>OLEO MOTOR SINTÉTICO - VW KOMBI PLACA MKG 7275</t>
  </si>
  <si>
    <t>L</t>
  </si>
  <si>
    <t>FILTRO AR - VW KOMBI PLACA MKG 7275</t>
  </si>
  <si>
    <t>FILTRO LUBRIFICANTE - VW KOMBI PLACA MKG 7275</t>
  </si>
  <si>
    <t>FILTRO COMBUSTÍVEL - VW KOMBI PLACA MKG 7275</t>
  </si>
  <si>
    <t>MÃO DE OBRA MECANICA - VW KOMBI PLACA MKG 7275</t>
  </si>
  <si>
    <t>ALAVANCA COMPLETA - VW KOMBI MLW 7151</t>
  </si>
  <si>
    <t>MÃO DE OBRA MECANICA - VW KOMBI MLW 7151</t>
  </si>
  <si>
    <t>H</t>
  </si>
  <si>
    <t>BARRA ESTABILIZADOR - KIMBI MKG 7275</t>
  </si>
  <si>
    <t>Mão de Obra Mecânica - Kombi MLW-7151</t>
  </si>
  <si>
    <t>EMBUCHAMENTO - VW KOMBI MKG 7275</t>
  </si>
  <si>
    <t>RESERVATÓRIO ÁGUA - VW KOMBI MKG 7275</t>
  </si>
  <si>
    <t>MÃO DE OBRA MACÂNICA - VW KOMBI MKG 7275</t>
  </si>
  <si>
    <t>Retentor cubo diant. - Kombi MLW 7151</t>
  </si>
  <si>
    <t>Amortecedor Dianteiro - Kombi MLW 7151</t>
  </si>
  <si>
    <t>Embuchamento Horiz. c/ Rol. - Kombi MLW 7151</t>
  </si>
  <si>
    <t>Pino Central - Kombi MLW 7151</t>
  </si>
  <si>
    <t>Rolamento cubo diant. - Kombi MLW 7151</t>
  </si>
  <si>
    <t>Coroa Pinhão dif. kombi - Kombi MKG 7275</t>
  </si>
  <si>
    <t>Engrenagem da 2ª Marcha - Kombi MKG 7275</t>
  </si>
  <si>
    <t>Luva de 1ª e 2ª marcha - Kombi MKG 7275</t>
  </si>
  <si>
    <t>Engrenagem de ré - Kombi MKG 7275</t>
  </si>
  <si>
    <t>Sincronizado 1ª e 2ª - Kombi MKG 7275</t>
  </si>
  <si>
    <t>Sincronizado 3ª e 4ª - Kombi MKG 7275</t>
  </si>
  <si>
    <t>Rolamento Lateral - Kombi MKG 7275</t>
  </si>
  <si>
    <t>Rolamento Pinhão - Kombi MKG 7275</t>
  </si>
  <si>
    <t>Oleo PA CX Cambio - Kombi MKG 7275</t>
  </si>
  <si>
    <t>Junta Homocinetica - Kombi MKG 7275</t>
  </si>
  <si>
    <t>Rolamento cubo traseiro - Kombi MKG 7275</t>
  </si>
  <si>
    <t>Kit Embreagem - Kombi MKG 7275</t>
  </si>
  <si>
    <t>Garfo sincronizado 1ª e 2ª - Kombi MKG 7275</t>
  </si>
  <si>
    <t>Garfo sincronizado 3ª e 4ª - Kombi MKG 7275</t>
  </si>
  <si>
    <t>Silenciador Traseiro - Kombi MKG 7275</t>
  </si>
  <si>
    <t>Silenciador intermed. - Kombi MKG 7275</t>
  </si>
  <si>
    <t>BOMBA OLEO - VW KOMBI MLW 7151</t>
  </si>
  <si>
    <t>JUNTA CARTER - VW KOMBI PLACA MLW 7151</t>
  </si>
  <si>
    <t>ROLAMENTO TENSOR COMANDO - VW KOMBI PLACA MLW 7151</t>
  </si>
  <si>
    <t>INTERRUPTOR OLEO - VW KOMBI PLACA MLW 7151</t>
  </si>
  <si>
    <t>MÃO DE OBRA MECANICA - VW KOMBI PLACA MLW 7151</t>
  </si>
  <si>
    <t>Vela de Ignição VW Kombi MLW 7151</t>
  </si>
  <si>
    <t>Cabo de vela VW Kombi MLW 7151</t>
  </si>
  <si>
    <t>Mão de obra mecânica  VW Kombi MLW 7151</t>
  </si>
  <si>
    <t>COMANDO VALVULA - VW KOMBI - MLW 7151</t>
  </si>
  <si>
    <t>JOGO JUNTA MOTOR - VW KOMBI MLW 7151</t>
  </si>
  <si>
    <t>JG</t>
  </si>
  <si>
    <t>INTERRUPTOR OLEO - VW KOMBI - MLW 7151</t>
  </si>
  <si>
    <t>FILTRO AR - VW KOMBI - MLW 7151</t>
  </si>
  <si>
    <t>VALVULA TERMOSTATICA - VW KOMBI - MLW 7151</t>
  </si>
  <si>
    <t>EMBUCHAMENTO HORIZ. C/ ROL. - VW KOMBI - MLW 7151</t>
  </si>
  <si>
    <t>MÃO DE OBRA MECANICA - VW KOMBI - MLW 7151</t>
  </si>
  <si>
    <t>LOTE 4 - Manutenção preventiva e corretiva de Mecânica Geral</t>
  </si>
  <si>
    <t>JUNTA HOMOCINÉTICA - VW GOL PLACA MLT 7005</t>
  </si>
  <si>
    <t>AMORTECEDOR DIANT. - VW GOL PLACA MLT 7005</t>
  </si>
  <si>
    <t>AMORTECEDOR TRAS. - VW GOL PLACA MLT 7005</t>
  </si>
  <si>
    <t>KIT AMORTECEDOR DIANT. - VW GOL PLACA MLT 7005</t>
  </si>
  <si>
    <t>KIT AMORTECEDOR TRAS. - VW GOL PLACA MLT 7005</t>
  </si>
  <si>
    <t>BUCHA BANDEJA DIANT/ DIANT - VW GOL PLACA MLT 7005</t>
  </si>
  <si>
    <t>BUCHA BANDEJA DIANT/TRAS. - VW GOL PLACA MLT 7005</t>
  </si>
  <si>
    <t>BIELETA - VW GOL PLACA MLT 7005</t>
  </si>
  <si>
    <t>ROLAMENTO RODA DIANT. - VW GOL PLACA MLT 7005</t>
  </si>
  <si>
    <t>CUBO RODA TRAS. - VW GOL PLACA MLT 7005</t>
  </si>
  <si>
    <t>PASTILHA FREIO DIANT. - VW GOL PLACA MLT 7005</t>
  </si>
  <si>
    <t>DISCO FREIO DIANT. - VW GOL PLACA MLT 7005</t>
  </si>
  <si>
    <t>CORREIA COMANDO - VW GOL PLACA MLT 7005</t>
  </si>
  <si>
    <t>ROLAMENTO TENSOR CORREIA - VW GOL PLACA MLT 7005</t>
  </si>
  <si>
    <t>FILTRO AR - VW GOL PLACA MLT 7005</t>
  </si>
  <si>
    <t>FILTRO COMBUSTÍVEL - VW GOL PLACA MLT 7005</t>
  </si>
  <si>
    <t>FILTRO LUBRIFICANTE - VW GOL PLACA MLT 7005</t>
  </si>
  <si>
    <t>OLEO MOTOR - VW GOL PLACA MLT 7005</t>
  </si>
  <si>
    <t>GEOMETRIA - VW GOL PLACA MLT 7005</t>
  </si>
  <si>
    <t>CAMBAGEM - VW GOL PLACA MLT 7005</t>
  </si>
  <si>
    <t>BALANCEAMENTO - VW GOL PLACA MLT 7005</t>
  </si>
  <si>
    <t>MÃO DE OBRA MACÂNICA - VW GOL PLACA MLT 7005</t>
  </si>
  <si>
    <t>KIT AMORTECEDOR DIANT. - VW GOL PLACA QIB 2359</t>
  </si>
  <si>
    <t>KIT AMORTECEDOR TRAS. - VW GOL PLACA QIB 2359</t>
  </si>
  <si>
    <t>AMORTECEDOR DIAN. - VW GOL PLACA QIB 2359</t>
  </si>
  <si>
    <t>AMORTECEDOR TRAS. - VW GOL PLACA QIB 2359</t>
  </si>
  <si>
    <t>BIELETA - VW GOL PLACA QIB 2359</t>
  </si>
  <si>
    <t>BUCHA DIAN. BANDEJA DIAN. - VW GOL PLACA QIB 2359</t>
  </si>
  <si>
    <t>BUCHA TRAS BANDEJA DIANT. - VW GOL PLACA QIB 2359</t>
  </si>
  <si>
    <t>PASTILHA FREIO DIAN. - VW GOL PLACA QIB 2359</t>
  </si>
  <si>
    <t>ROLAMENTO RODA DIAN. - VW GOL PLACA QIB 2359</t>
  </si>
  <si>
    <t>VELA IGNIÇÃO - VW GOL PLACA QIB 2359</t>
  </si>
  <si>
    <t>FILTRO AR - VW GOL PLACA QIB 2359</t>
  </si>
  <si>
    <t>FILTRO COMBUSTÍVEL - VW GOL PLACA QIB 2359</t>
  </si>
  <si>
    <t>CORREIA COMANDO - VW GOL PLACA QIB 2359</t>
  </si>
  <si>
    <t>ROLAMENTO TENSOR CORREIA - VW GOL PLACA QIB 2359</t>
  </si>
  <si>
    <t>BALANCEAMENTO - VW GOL PLACA QIB 2359</t>
  </si>
  <si>
    <t>GEOMETRIA - VW GOL PLACA QIB 2359</t>
  </si>
  <si>
    <t>MÃO DE OBRA MECÂNICA - VW GOL PLACA QIB 2359</t>
  </si>
  <si>
    <t>MÃO DE OBRA MECÂNICA - GOL QIB 2359</t>
  </si>
  <si>
    <t>Eletroventilador - Gol QIB 2359</t>
  </si>
  <si>
    <t>OLEO MOTOR - GOL MLT7005</t>
  </si>
  <si>
    <t>FILTRO LUBRIFICANTE - GOL MLT7005</t>
  </si>
  <si>
    <t>FILTRO AR - GOL MLT7005</t>
  </si>
  <si>
    <t>OLEO MOTOR - GOL QIB2359</t>
  </si>
  <si>
    <t>FILTRO LUBRIFICANTE - GOL QIB2359</t>
  </si>
  <si>
    <t>FILTRO AR - GOL QIB2359</t>
  </si>
  <si>
    <t>OLEO MOTOR - GOL MLE0416</t>
  </si>
  <si>
    <t>FILTRO LUBRIFICANTE - GOL MLE0416</t>
  </si>
  <si>
    <t>FILTRO AR - GOL MLE 0416</t>
  </si>
  <si>
    <t>PIVO SUSPENSÃO - VW GOL PLACA MLT 7005</t>
  </si>
  <si>
    <t>MÃO DE OBRA MECANICA - VW GOL PLACA MLT 7005</t>
  </si>
  <si>
    <t>DISCO FREIO - VW GOL PLACA QIB 2359</t>
  </si>
  <si>
    <t>CUBO TRASEIRO - VW GOL PLACA QIB 2359</t>
  </si>
  <si>
    <t>CORREIA COMANDO - VW GOL PLACA MLE 0416</t>
  </si>
  <si>
    <t>ROLAMENTO TES. CORREIA - VW GOL PLACA MLE 0416</t>
  </si>
  <si>
    <t>AMORTECEDOR DIANT. - VW GOL PLACA MLE 0416</t>
  </si>
  <si>
    <t>FILTRO COMBUSTÍVEL - VW GOL PLACA MLE 0416</t>
  </si>
  <si>
    <t>VELA IGNIÇÃO - VW GOL PLACA MLE 0416</t>
  </si>
  <si>
    <t>JUNTA HOMOCINÉTICA - VW GOL PLACA MLE 0416</t>
  </si>
  <si>
    <t>BARRA AXIAL - VW GOL PLACA MLE 0416</t>
  </si>
  <si>
    <t>KIT AMORTEC. DIANTEIRO - VW GOL PLACA MLE 0416</t>
  </si>
  <si>
    <t>TERMINAL DIREÇÃO - VW GOL PLACA MLE 0416</t>
  </si>
  <si>
    <t>MÃO DE OBRA MECANICA - VW GOL PLACA MLE 0416</t>
  </si>
  <si>
    <t>ROLAMENTO CUBO DIANT. - VW GOL PLACA MLE 0416</t>
  </si>
  <si>
    <t>CORREIA ALTERNADOR - GOL PLACAS QIB 2359</t>
  </si>
  <si>
    <t>MÃO DE OBRA MECANICA - GOL PLACAS QIB 2359</t>
  </si>
  <si>
    <t>PROTEÇÃO PARALAMA - GOL MLE 0416</t>
  </si>
  <si>
    <t xml:space="preserve">MÃO DE OBRA MECANICA - GOL MLE 0416 </t>
  </si>
  <si>
    <t>Pastilhas de freio - Wolksvagem Gol MLE 0416</t>
  </si>
  <si>
    <t>Mão de Obra Mecânica - Wolksvagem Gol MLE 0416</t>
  </si>
  <si>
    <t>PASTILHA FREIO DIANTEIRA - GOL QIB 2359</t>
  </si>
  <si>
    <t>PARAFUSO RODA - GOL QIB 2359</t>
  </si>
  <si>
    <t xml:space="preserve">RADIADOR - GOL MLT 7005 </t>
  </si>
  <si>
    <t xml:space="preserve">MAO DE OBRA MECANICA - GOL MLT 7005 </t>
  </si>
  <si>
    <t>ELETROVENTILADOR - GOL MLT 7005</t>
  </si>
  <si>
    <t>CARCAÇA ELETROVENTILADOR - GOL MLT 7005</t>
  </si>
  <si>
    <t>Cubo de roda dianteira - Gol QIB 2359</t>
  </si>
  <si>
    <t>Borracha estabilizador - Gol MLE 0416</t>
  </si>
  <si>
    <t>Mão de obra mecânica - Gol placa MLE 0416</t>
  </si>
  <si>
    <t>Mão de obra - Doblo QHI 8083</t>
  </si>
  <si>
    <t>LOTE 5 - Manutenção preventiva e corretiva de Mecânica Geral</t>
  </si>
  <si>
    <t>MÃO DE OBRA MECÂNICA - PARATI MBS8481</t>
  </si>
  <si>
    <t>CABO VELA AP1.6/.1.8/2.087/ - PARATI PLACA8481</t>
  </si>
  <si>
    <t>VELA IGNIÇÃO VW/AUDI - PARATI PLACA8481</t>
  </si>
  <si>
    <t>FILTRO AR - PARATI PLACA8481</t>
  </si>
  <si>
    <t>FILTRO COMBUSTIVEL FLEX - PARATI PLACA8481</t>
  </si>
  <si>
    <t>MÃO DE OBRA MECÂNICA - PARATI PLACA8481</t>
  </si>
  <si>
    <t>BOBINA IGNIÇÃO - PARATI PLACA MBS8481</t>
  </si>
  <si>
    <t>TAMPA DISTRIBUIDOR - PARATI PLACA8481</t>
  </si>
  <si>
    <t>ROTOR - PARATI PLACA8481</t>
  </si>
  <si>
    <t>Oléo motor sintético</t>
  </si>
  <si>
    <t>Filtro Lubrificante VW</t>
  </si>
  <si>
    <t>Filtro ar</t>
  </si>
  <si>
    <t>PC</t>
  </si>
  <si>
    <t>MÃO DE OBRA</t>
  </si>
  <si>
    <t>PASTILHA DE FREIO</t>
  </si>
  <si>
    <t>Disco de Freio Dianteiro</t>
  </si>
  <si>
    <t>UND</t>
  </si>
  <si>
    <t>Fluído de Freio Dot 3 - 500 ML</t>
  </si>
  <si>
    <t>Rolamento roda dianteira</t>
  </si>
  <si>
    <t>MÃO DE OBRA MECANICA</t>
  </si>
  <si>
    <t>DISCO FREIO DIANTEIRO - GOL MLG6475</t>
  </si>
  <si>
    <t>PASTILHAS FREIO - GOL MLG6475</t>
  </si>
  <si>
    <t>MÃO DE OBRA - GOL MLG6475</t>
  </si>
  <si>
    <t>BICO INJETOR COMB. - PARATI PLACA8481</t>
  </si>
  <si>
    <t>KIT AMORTECEDOR TR. GOL - PARATI PLACA8481</t>
  </si>
  <si>
    <t>MÃO DE OBRA MECANICA - VW PARATI PLACA MHC 8804</t>
  </si>
  <si>
    <t>TUBO REFR. MOTOR - VW PARATI PLACA MHC 8804</t>
  </si>
  <si>
    <t>OLEO MOTOR SINTÉTICO - VW PARATI PLACA MHC 8804</t>
  </si>
  <si>
    <t>FILTRO LUBRIFICANTE - VW PARATI PLACA MHC 8804</t>
  </si>
  <si>
    <t>LONA DE FREIO - WV PARATI MGZ 8551</t>
  </si>
  <si>
    <t>MÃO DE OBRA MECANICA - WV PARATI MGZ 8551</t>
  </si>
  <si>
    <t>MAO DE OBRA MECANICA - PARATI MBS 8481</t>
  </si>
  <si>
    <t>Pivo suspensão - Gol MJU 2575</t>
  </si>
  <si>
    <t>Bucha barra estab. Suspensão direita - Gol MJU 2575</t>
  </si>
  <si>
    <t>Bucha Balança sant./88 gol 93 - Gol MJU 2575</t>
  </si>
  <si>
    <t>Terminal direção - Gol MJU 2575</t>
  </si>
  <si>
    <t>Vela de Ignição - Gol MJU 2575</t>
  </si>
  <si>
    <t>Filtro de Ar - Gol MJU 2575</t>
  </si>
  <si>
    <t>Filtro de combustivel - Gol MJU 2575</t>
  </si>
  <si>
    <t>Mão de Obra Mecanica - Gol MJU 2575</t>
  </si>
  <si>
    <t>ROLAMENTO CUBO DIANT - VIATURA PARATI PLACA MHC 8804</t>
  </si>
  <si>
    <t>KIT RODA TR GOL/ VOY/PAR - VIATURA PARATI PLACA MHC 8804</t>
  </si>
  <si>
    <t>OLEO MOTOR SINTÉTICO - VW PARATI PLACA MGZ 8551</t>
  </si>
  <si>
    <t>FILTRO COMBUSTÍVEL - VW PARATI PLACA MGZ 8551</t>
  </si>
  <si>
    <t>FILTRO LUBRIFICANTE - VW PARATI PLACA MGZ 8551</t>
  </si>
  <si>
    <t>FILTRO AR - VW PARATI PLACA MGZ 8551</t>
  </si>
  <si>
    <t>MÃO DE OBRA MECANICA - VW PARATI PLACA MGZ 8551</t>
  </si>
  <si>
    <t>FECHADURA DT L DIR. - PARATI PLACA MGZ 8551</t>
  </si>
  <si>
    <t>CORREIA COMANDO - PARATI PLACA MGZ 8551</t>
  </si>
  <si>
    <t>ROLAMENTO TENSOR COMANDO - PARATI PLACA MGZ 8551</t>
  </si>
  <si>
    <t>TRAMBULADOR ALAVANCA CAMBIO - VW PARATI PLACA MBS 8481</t>
  </si>
  <si>
    <t>CORREIA ALTERNADOR - VW PARATI PLACA MBS 8481</t>
  </si>
  <si>
    <t>OLEO MOTOR SINTETICO - VW GOL PLACAS QIF 4572</t>
  </si>
  <si>
    <t>FILTRO LUBRIFICANTE - VW GOL PLACAS QIF 4572</t>
  </si>
  <si>
    <t>FILTRO AR - VW GOL PLACAS QIF 4572</t>
  </si>
  <si>
    <t>FILTRO COMBUSTIVEL FLEX - VW GOL PLACAS QIF 4572</t>
  </si>
  <si>
    <t>PALHETA LIMPADOR - VW GOL PLACAS QIF 4572</t>
  </si>
  <si>
    <t>MÃO DE OBRA MECANICA - VW GOL PLACAS QIF 4572</t>
  </si>
  <si>
    <t>Vela Ignição Parati MBS 8481</t>
  </si>
  <si>
    <t>Filtro de Combustivel Parati MBS 8481</t>
  </si>
  <si>
    <t>Filtro Ar Parati MBS 8481</t>
  </si>
  <si>
    <t>BOMBA AGUA - VW PARATI MGZ 8551</t>
  </si>
  <si>
    <t>MÃO DE OBRA MECÂNICA - VW PARATI MGZ 8551</t>
  </si>
  <si>
    <t>Reparo corpo borboleta - Parati MHC 8804</t>
  </si>
  <si>
    <t>Vela de ignição VW MI 8V Todos - Parati MHC 8804</t>
  </si>
  <si>
    <t>Filtro combustivel VW - Parati MHC 8804</t>
  </si>
  <si>
    <t>Filtro ar - Parati MHC 8804</t>
  </si>
  <si>
    <t>Thinner, material de limpeza - Parati MHC 8804</t>
  </si>
  <si>
    <t>L.</t>
  </si>
  <si>
    <t>Reparo bico injetor - Parati MHC 8804</t>
  </si>
  <si>
    <t>Oleo motor sintético - Parati MHC 8804</t>
  </si>
  <si>
    <t>Mão de obra mecânica - Parati MHC 8804</t>
  </si>
  <si>
    <t>Oleo motor sintético - UP QID 8786</t>
  </si>
  <si>
    <t>Filtro Lubrificante - UP QID 8786</t>
  </si>
  <si>
    <t>Filtro de ar - UP QID 8786</t>
  </si>
  <si>
    <t>Filtro combustivel VW - UP QID 8786</t>
  </si>
  <si>
    <t>Mão de obra mecânica - UP QID 8786</t>
  </si>
  <si>
    <t>LOTE 6 - Manutenção preventiva e corretiva de Mecânica Geral</t>
  </si>
  <si>
    <t>VELA IGNIÇÃO</t>
  </si>
  <si>
    <t>Cabo de Vela</t>
  </si>
  <si>
    <t>FILTRO DE AR</t>
  </si>
  <si>
    <t>FILTRO DE COMBUSTÍVEL .</t>
  </si>
  <si>
    <t>BICO INJETOR</t>
  </si>
  <si>
    <t>Valvula termostática</t>
  </si>
  <si>
    <t>BUCHA DT. BAND. DT. - SIENA MLW 7425</t>
  </si>
  <si>
    <t>BUCHA TRAS BANDEJA DIANT - SIENA MLW 7425</t>
  </si>
  <si>
    <t>PIVO SUSPENSÃO - SIENA MLW 7425</t>
  </si>
  <si>
    <t>REPARO ESTABILIZADOR - SIENA MLW 7425</t>
  </si>
  <si>
    <t>TERMINAL DE DIREÇÃO - SIENA MLW 7425</t>
  </si>
  <si>
    <t>BARRA AXIAL - SIENA MLW 7425</t>
  </si>
  <si>
    <t>FILTRO LUBRIFICANTE - SIENA MLW 7425</t>
  </si>
  <si>
    <t>FILTRO AR - SIENA MLW 7425</t>
  </si>
  <si>
    <t>FILTRO COMBUSTÍVEL - SIENA MLW 7425</t>
  </si>
  <si>
    <t>ÓLEO MOTOR SINTÉTICO - SIENA MLW 7425</t>
  </si>
  <si>
    <t>MÃO DE OBRA MECÂNICA - PALIO DQJ1783</t>
  </si>
  <si>
    <t>ÓLEO MOTOR - PALIO DQJ1783</t>
  </si>
  <si>
    <t>JUNTA HOMOCINETICA - PALIO DQJ1783</t>
  </si>
  <si>
    <t>KIT COIFA L. CÂMBIO - PALIO DQJ1783</t>
  </si>
  <si>
    <t>PIVO SUSPENSÃO - PALIO DQJ1783</t>
  </si>
  <si>
    <t>TRIZETA CAIXA CÂMBIO</t>
  </si>
  <si>
    <t>GEOMETRIA/ALINHAMENTO - SIENA MLW 7425</t>
  </si>
  <si>
    <t>CAMBAGEM - SIENA MLW 7425</t>
  </si>
  <si>
    <t>MÃO DE OBRA MECÂNICA - SIENA MLW 7425</t>
  </si>
  <si>
    <t xml:space="preserve">OLEO MOTOR BASE SINT. SELENIA - VEÍCULO PALIO PLACA DQJ 178 </t>
  </si>
  <si>
    <t>FILTRO LUBRIF. UNO/ PALIO FIRE - VEÍCULO PALIO PLACA DQJ 17</t>
  </si>
  <si>
    <t>CARTER MOTOR - VEÍCULO PALIO PLACA DQJ 1783</t>
  </si>
  <si>
    <t>BOMBA OLEO - VEÍCULO PALIO PLACA DQJ 1783</t>
  </si>
  <si>
    <t>COLA ALTA TEMPERATURA - VEÍCULO PALIO PLACA DQJ 1783</t>
  </si>
  <si>
    <t>MALHA ESCAPAMENTO - VEÍCULO PALIO PLACA DQJ 1783</t>
  </si>
  <si>
    <t>SOLDA OXIGÊNIO - VEÍCULO PALIO PLACA DQJ 1783</t>
  </si>
  <si>
    <t>MÃO DE OBRA MECANICA - PALIO DQJ 1783</t>
  </si>
  <si>
    <t>CILINDRO AUXILIAR EMBREAGEM - FIAT PALIO PLACA DQJ 1783</t>
  </si>
  <si>
    <t>FLUIDO FREIO DOT3 500 ML - FIAT PALIO PLACA DQJ 1783</t>
  </si>
  <si>
    <t>MAO DE OBRA MECANICA - FIAT PALIO PLACA DQJ 1783</t>
  </si>
  <si>
    <t>FILTRO LUBRIF. FIAT FIRE - FIAT PALIO 160 QHI 8103</t>
  </si>
  <si>
    <t>OLEO MOTOR BASE SINTETICA - FIAT PALIO 160 QHI 8103</t>
  </si>
  <si>
    <t>FILTRO AR - FIAT PALIO 160 QHI 8103</t>
  </si>
  <si>
    <t>FILTRO COMBUST. FIAT -  FIAT PALIO 160 QHI 8103</t>
  </si>
  <si>
    <t>MÃO DE OBRA MECANICA - FIAT PALIO 160 QHI 8103</t>
  </si>
  <si>
    <t>TRIZETA - FIAT STRADA MID 4023</t>
  </si>
  <si>
    <t>KIT COIFA CAMBIO - FIAT STRADA MID 4023</t>
  </si>
  <si>
    <t>PARAFUSO RODA - FIAT STRADA MID 4023</t>
  </si>
  <si>
    <t>MÃO DE OBRA MECANICA - FIAT STRADA MID 4023</t>
  </si>
  <si>
    <t>BOMBA COMBUSTÍVEL ELETRICA - PALIO QHI 8103</t>
  </si>
  <si>
    <t>SENSOR ROTAÇÃO - PALIO QHI 8103</t>
  </si>
  <si>
    <t>Pastilha freio - Palio DQJ 1783</t>
  </si>
  <si>
    <t>Terminal dir.- Palio DQJ 1783</t>
  </si>
  <si>
    <t>Barra axial- Palio DQJ 1783</t>
  </si>
  <si>
    <t>Vela ignição- Palio DQJ 1783</t>
  </si>
  <si>
    <t>Filtro de combustível- Palio DQJ 1783</t>
  </si>
  <si>
    <t>Filtro ar - Palio DQJ 1783</t>
  </si>
  <si>
    <t>Pivo suspensão- Palio DQJ 1783</t>
  </si>
  <si>
    <t>Rolamento cubo- Palio DQJ 1783</t>
  </si>
  <si>
    <t>Coxim tras cambio- Palio DQJ 1783</t>
  </si>
  <si>
    <t>Mão de obra mecânica Palio DQJ 1783</t>
  </si>
  <si>
    <t>Junta deslizante - Gol MLE 0416</t>
  </si>
  <si>
    <t>Mão de obra - Gol MLE 0416</t>
  </si>
  <si>
    <t>FLANGE BOMBA COMBUSTÍVEL - PALIO DQJ 1783</t>
  </si>
  <si>
    <t>OLEO HIDRÁULICO- PALIO DQJ 1783</t>
  </si>
  <si>
    <t>Junta Cabeçote  Palio DQJ - 1783</t>
  </si>
  <si>
    <t>Retificar Valvula - Palio DJQ 1783</t>
  </si>
  <si>
    <t>UNI</t>
  </si>
  <si>
    <t>Junta Tampa Valvula - Palio DQJ 1783</t>
  </si>
  <si>
    <t>Junta coletor escape - Palio DQJ 1783</t>
  </si>
  <si>
    <t>Retentor Valvula - Palio DQJ 1783</t>
  </si>
  <si>
    <t>Pasta Emirilhar valvulas cab. - Palio DQJ 1783</t>
  </si>
  <si>
    <t>Mangueira filtro ar - Palio DQJ 1783</t>
  </si>
  <si>
    <t>Guia de Valvula - Palio DQJ 1783</t>
  </si>
  <si>
    <t>Thinner, Material de limpeza - Palio DQJ 1783</t>
  </si>
  <si>
    <t>Mão de obra mecânia para Palio DJQ 1783</t>
  </si>
  <si>
    <t>Pivo suspensão - Strada MID 4023</t>
  </si>
  <si>
    <t>Bucha dianteira bandeja dianteira - Strada MID 4023</t>
  </si>
  <si>
    <t>Bucha traseira bandeja traseira - Strada MID 4023</t>
  </si>
  <si>
    <t>Reparo estabilizador - Strada MID 4023</t>
  </si>
  <si>
    <t>Coxim cambio - Strada MID 4023</t>
  </si>
  <si>
    <t>Palheta limpador - Strada MID 4023</t>
  </si>
  <si>
    <t>Filtro de ar - Strada MID 4023</t>
  </si>
  <si>
    <t>Filtro de combustivel - Strada MID 4023</t>
  </si>
  <si>
    <t>Filtro lubrificante - Strada MID 4023</t>
  </si>
  <si>
    <t>Oleo Motor - Strada MID 4023</t>
  </si>
  <si>
    <t>Silencio traseiro - Strada MID 4023</t>
  </si>
  <si>
    <t>Abraçadeira - Strada MID 4023</t>
  </si>
  <si>
    <t>Junta tampa válvula - Strada MID 4023</t>
  </si>
  <si>
    <t>Retentor comando - Fiat Strada MID 4023</t>
  </si>
  <si>
    <t>Vedação bobina ignição - Strada MID 4023</t>
  </si>
  <si>
    <t>Mão de obra mecânica - Strada MID 4023</t>
  </si>
  <si>
    <t>LOTE 7 - Manutenção preventiva e corretiva de Mecânica Geral</t>
  </si>
  <si>
    <t xml:space="preserve">OLÉO MOTOR SINTÉTICO - FIAT PALIO WEEKEMD PLACA MLJ </t>
  </si>
  <si>
    <t>CUBO RODA TR C/ ROLAMENTO FIAT PÁLIO WEEKEND PLACA MLL - 372</t>
  </si>
  <si>
    <t>KIT ROLAMENTO EIXO TRAS FIAT PÁLIO WEEKEND PLACA MLL - 3727</t>
  </si>
  <si>
    <t>KIT</t>
  </si>
  <si>
    <t>REPARO ESTABILIZADOR FIAT PÁLIO WEEKEND PLACA MLL - 3727</t>
  </si>
  <si>
    <t>PIVO SUSPENSÃO SUPERIOR FIAT PÁLIO WEEKEND PLACA MLL - 3727</t>
  </si>
  <si>
    <t>BARRA AXIAL FIAT PÁLIO WEEKEND PLACA MLL - 3727</t>
  </si>
  <si>
    <t>TERMINAL DIREÇÃO FIAT PÁLIO WEEKEND PLACA MLL - 3727</t>
  </si>
  <si>
    <t>PATINS FREIO TRAS.C/LONA FIAT PÁLIO WEEKEND PLACA MLL - 3727</t>
  </si>
  <si>
    <t>FILTRO AR FIAT PÁLIO WEEKEND PLACA MLL - 3727</t>
  </si>
  <si>
    <t>FILTRO COMBUST. FIAT FIAT PÁLIO WEEKEND PLACA MLL - 3727</t>
  </si>
  <si>
    <t>VELA IGNIÇÃO FIAT PÁLIO WEEKEND PLACA MLL - 3727</t>
  </si>
  <si>
    <t>BALANCEAMENTO RODA FERRO FIAT PÁLIO WEEKEND PLACA MLL - 3727</t>
  </si>
  <si>
    <t>GEOMETRIA/ ALINHAMENTO FIAT PÁLIO WEEKEND PLACA MLL-3727</t>
  </si>
  <si>
    <t>MÃO DE OBRA MECÂNICA FIAT PÁLIO WEEKEND PLACA MLL - 3727</t>
  </si>
  <si>
    <t>ÓLEO MOTOR SINTÉTICO - PALIO WEEKEND MLO 3804</t>
  </si>
  <si>
    <t>FILTRO LUBRIFICANTE - PALIO WEEKEND MLO 3804</t>
  </si>
  <si>
    <t>FILTRO AR - PALIO WEEKEND MLO 3804</t>
  </si>
  <si>
    <t>FILTRO COMBUST. - PALIO WEEKEND MLO 3804</t>
  </si>
  <si>
    <t>MÃO DE OBRA MECÂNICA - PALIO WEEKEND MLO 3804</t>
  </si>
  <si>
    <t>CORREIA ALTERNADOR - PALIO WEEKEND PLACA3127</t>
  </si>
  <si>
    <t>CONECTOR INJEÇÃO - PALIO WEEKEND PLACA3127</t>
  </si>
  <si>
    <t>MÃO DE OBRA MECÂNICA - PALIO WEEKEND PLACA3127</t>
  </si>
  <si>
    <t>BUCHA PONTA ESTABILIZADOR - PALIO WEEKEND PLACA3127</t>
  </si>
  <si>
    <t>KIT COIFA, CÂMBIO -  PALIO WEEKEND PLACA3127</t>
  </si>
  <si>
    <t>AMORTECEDOR DIANTEIRO - PALIO WEEKEND PLACA3127</t>
  </si>
  <si>
    <t>QUADRO AGREGADO - PALIO WEEKEND PLACA MLL3127</t>
  </si>
  <si>
    <t>BARRA ESTABILIZADORA - PALIO WEEKEND PLACA3127</t>
  </si>
  <si>
    <t>BANDEJA DIANTEIRA DIREITA  - PALIO WEEKEND PLACA3127</t>
  </si>
  <si>
    <t>OLEO MOTOR SINTÉTICO - FIAT PÁLIO WEEKEMD PLACA QHB 6595</t>
  </si>
  <si>
    <t>FILTRO LUBRIFICANTE - FIAT PALIO WEEKEMB PLACA QHB 6595</t>
  </si>
  <si>
    <t>FILTRO AR -  FIAT PALIO WEEKEMB PLACA QHB 6595</t>
  </si>
  <si>
    <t>MÃO DE OBRA MECANICA -  FIAT PALIO WEEKEMB PLACA QHB 6595</t>
  </si>
  <si>
    <t>BARRA AXIAL - PALIO WEEKEND PLACA MLL 3727</t>
  </si>
  <si>
    <t>TERMINAL DE DIREÇÃO - PALIO WEEKEND PLACA MLL 3727</t>
  </si>
  <si>
    <t>PIVO SUSPENSÃO - PALIO WEEKEND PLACA MLL 3727</t>
  </si>
  <si>
    <t>KIT COIFA HOMOCINÉTICA - - PALIO WEEKEND PLACA MLL 3727</t>
  </si>
  <si>
    <t>SILENCIADOR INTERMEDIARIO - - PALIO WEEKEND PLACA MLL 3727</t>
  </si>
  <si>
    <t>SILENCIADOR TR - PALIO WEEKEND PLACA MLL 3727</t>
  </si>
  <si>
    <t>BUCHA TRAS. BANDEJA DIANT. - PALIO WEEKEND PLACA MLL 3727</t>
  </si>
  <si>
    <t>BUCHA DT. BAND. DT - PALIO WEEKEND PLACA MLL 3727</t>
  </si>
  <si>
    <t>MÃO DE OBRA MECANICA - PALIO WEEKEND PLACA MLL 3727</t>
  </si>
  <si>
    <t>JUNTA TAMPA VALCULA - FIAT PALIO WEEKEND MLO 3804</t>
  </si>
  <si>
    <t>ANEL VEDAÇÃO - FIAT PALIO WEEKEND MLO 3804</t>
  </si>
  <si>
    <t>THINNER - FIAT PALIO WEEKEND MLO 3804</t>
  </si>
  <si>
    <t>MÃO DE OBRA MECANINCA - FIAT PALIO WEEKEND MLO 3804</t>
  </si>
  <si>
    <t xml:space="preserve">RADIADOR AGUA FIAT - VIATURA 4713 PLACA MLL 3727 </t>
  </si>
  <si>
    <t>MAO DE OBRA MECANICA - VIATURA 4713 PLACA MLL 3727</t>
  </si>
  <si>
    <t>FILTRO LUBRIFICANTE - VIATURA 4713 PLACA MLL 3727</t>
  </si>
  <si>
    <t>ÓLEO MOTOR SINTÉTICO - VIATURA 4713 PLACA MLL 3727</t>
  </si>
  <si>
    <t>COXIM CAMBIO - PALIO WEEKEND PLACA QHB 6595</t>
  </si>
  <si>
    <t>MÃO DE OBRA MECANICA - PALIO WEEKEND PLACA QHB 6595</t>
  </si>
  <si>
    <t>FILTRO AR - FIAT PALIO WEEKEND PLACA MLO 3804</t>
  </si>
  <si>
    <t>FILTRO LUBRIFICANTE - FIAT PALIO WEEKEND PLACA MLO 3804</t>
  </si>
  <si>
    <t>OLEO MOTOR BASE SINTETICA - FIAT PALIO WEEKEND PLACA MLO 380</t>
  </si>
  <si>
    <t>MÃO DE OBRA MECANICA - FIAT PALIO WEEKEND PLACA MLO 3804</t>
  </si>
  <si>
    <t>Mão de Obra Mecânica - Palio Weekend QHB 6595</t>
  </si>
  <si>
    <t>Patilha de freio - Palio Weekend QHB 6595</t>
  </si>
  <si>
    <t>MAÇANETA INTERNA - PALIO WEEKEND PLACA MLO 3804</t>
  </si>
  <si>
    <t>MÃO DE OBRA MECANICA - FIAT PALIO WEEKEND MLL 3727</t>
  </si>
  <si>
    <t>BRONZINA MANCAL - FIAT PALIO WEEKEND MLL 3727</t>
  </si>
  <si>
    <t>BOMBA OLEO - FIAT PALIO WEEKEND MLL 3727</t>
  </si>
  <si>
    <t>BRONZINA BIELA - FIAT PALIO WEEKEND MLL 3727</t>
  </si>
  <si>
    <t>JOGO JUNTA MOTOR - FIAT PALIO WEEKEND MLL 3727</t>
  </si>
  <si>
    <t>CARTER MOTOR - FIAT PALIO WEEKEND MLL 3727</t>
  </si>
  <si>
    <t>FILTRO LUBRIFICANTE - FIAT PALIO WEEKEND MLL 3727</t>
  </si>
  <si>
    <t>OLEO MOTOR - FIAT PALIO WEEKEND MLL 3727</t>
  </si>
  <si>
    <t>OLEO HIDRAULICO - FIAT PALIO WEEKEND MLL 3727</t>
  </si>
  <si>
    <t>FLUIDO FREIO - FIAT PALIO WEEKEND MLL 3727</t>
  </si>
  <si>
    <t>KIT COIFA LADO RODA - FIAT PALIO WEEKEND MLL 3727</t>
  </si>
  <si>
    <t>PASTILHA FREIO - FIAT PALIO WEEKEND MLJ 7817</t>
  </si>
  <si>
    <t>DISCO DE FREIO - FIAT PALIO WEEKEND MLJ 7817</t>
  </si>
  <si>
    <t>MÃO DE OBRA MECÂNICA - FIAT PALIO WEEKEND MLJ 7817</t>
  </si>
  <si>
    <t>Mão de obra mecanica - Palio Weekend MLL 3727</t>
  </si>
  <si>
    <t>Filtro lubrificante vw - Palio Weekend MLL 3727</t>
  </si>
  <si>
    <t>Oleo motor sintético - Palio Weekend MLL 3727</t>
  </si>
  <si>
    <t>Protetor carter - Pailo Weekend MLL 3727</t>
  </si>
  <si>
    <t>Pastilha de freio - Palio Weekend MLL 3727</t>
  </si>
  <si>
    <t>Mão de obra - Palio Weekend MLL 3727</t>
  </si>
  <si>
    <t>BUCHA TR DIR BANDEJA DIANTEIRA - FIAT PALIO WEEKEND MLO 3804</t>
  </si>
  <si>
    <t>PIVO SUSPENSÃO - FIAT PALIO WEEKEND MLO 3804</t>
  </si>
  <si>
    <t>TERMINAL DIREÇÃO - FIAT PALIO WEEKEND MLO 3804</t>
  </si>
  <si>
    <t>BARRA AXIAL - FIAT PALIO WEEKEND MLO 3804</t>
  </si>
  <si>
    <t>BUCHA DT. BAND. DT. PÁLIO TODOS - FIAT PALIO WEEKEND MLO 380</t>
  </si>
  <si>
    <t>BUCHA PONTA ESTABILIZADOR - FIAT PALIO WEEKEND MLO 3804</t>
  </si>
  <si>
    <t>OLEO MOTOR SINTÉTICO - FIAT PALIO WEEKEND MLO 3804</t>
  </si>
  <si>
    <t>BUCHA TR ESQ BANDEJA DIANT. - FIAT PALIO WEEKEND MLO 3804</t>
  </si>
  <si>
    <t>MÃO DE OBRA MECANICA - FIAT PALIO WEEKEND MLO 3804</t>
  </si>
  <si>
    <t>Reparo pinça freio diant - Palio MLL 3127</t>
  </si>
  <si>
    <t>Trizeta - Palio MLL 3127</t>
  </si>
  <si>
    <t>Tulipa esquerda - Palio MLL 3127</t>
  </si>
  <si>
    <t>Cubo traseiro - Palio MLL 3127</t>
  </si>
  <si>
    <t>Mão de obra - Palio MLL 3127</t>
  </si>
  <si>
    <t>LOTE 8 - Manutenção preventiva e corretiva de Mecânica Geral</t>
  </si>
  <si>
    <t>CORREIA COMANDO - FIAT STRADA PLACA MID 4023</t>
  </si>
  <si>
    <t>ROLAMENTO TENSO CORREIA - FIAT STRADA PLACA MID 4023</t>
  </si>
  <si>
    <t>OLEO MOTOR - FIAT STRADA PLACA MID 4023</t>
  </si>
  <si>
    <t>FILTRO LUBRIFICANTE - FIAT STRADA PLACA MID 4023</t>
  </si>
  <si>
    <t>FILTRO AR - FIAT STRADA PLACA MID 4023</t>
  </si>
  <si>
    <t>FILTRO COMBUSTÍVEL - FIAT STRADA PLACA MID 4023</t>
  </si>
  <si>
    <t>BICO INJETOR - FIAT STRADA PLACA MID 4023</t>
  </si>
  <si>
    <t>MÃO DE OBRA MECANICA - FIAT STRADA PLACA MID 4023</t>
  </si>
  <si>
    <t>OLEO MOTOR - DOBLO QHI8083</t>
  </si>
  <si>
    <t>FILTRO LUBRIFICANTE - DOBLO QHI 8083</t>
  </si>
  <si>
    <t>FILTRO DE AR - DOBLO QHI8083</t>
  </si>
  <si>
    <t>OLEO MOTOR - DOBLO MID4053</t>
  </si>
  <si>
    <t>FILTRO LUBRIFICANTE - DOBLO MID4053</t>
  </si>
  <si>
    <t>FILTRO DE AR - DOBLO MID 4053</t>
  </si>
  <si>
    <t>KIT EMBREAGEM - FIAT STRADA PLACA MID 4023</t>
  </si>
  <si>
    <t>BORRACHA DESCARGA - FIAT STRADA PLACA MID 4023</t>
  </si>
  <si>
    <t>MANGUEIRA FILTRO AR - FIAT STRADA PLACA MID 4023</t>
  </si>
  <si>
    <t>CILINDRO RODA - FIAT DOBLO PLACA MIW 8154</t>
  </si>
  <si>
    <t>PASTILHA DE FREIO - FIAT DOBLO PLACA MIW 8154</t>
  </si>
  <si>
    <t>KIT EMBREAGEM - FIAT DOBLO PLACA MIW 8154</t>
  </si>
  <si>
    <t>CILINDRO DE FREIO - FIAT DOBLO PLACA MIW 8154</t>
  </si>
  <si>
    <t>FLUIDO DE FREIO DOT3 500ML - FIAT DOBLO PLACA MIW 8154</t>
  </si>
  <si>
    <t>MAO DE OBRA MECANICA - FIAT DOBLO PLACA MIW 8154</t>
  </si>
  <si>
    <t>REPARO PINÇA FREIO - FIAT DOBLO PLACA MID 4053</t>
  </si>
  <si>
    <t>PIVO SUSPENSÃO - FIAT DOBLO PLACA MID 4053</t>
  </si>
  <si>
    <t>MÃO DE OBRA MECANICA - FIAT DOBLO PLACA MID 4053</t>
  </si>
  <si>
    <t>MÃO DE OBRA MECANICA - FIAT DOBLO PLACA QHI 8083</t>
  </si>
  <si>
    <t>BOMBA ÁGUA - DOBLO PLACA QHI 8083</t>
  </si>
  <si>
    <t>SENSOR TEMPERATURA - DOBLO PLACA QHI 8083</t>
  </si>
  <si>
    <t>VALVULA TERMOSTÁTICA - DOBLO PLACA QHI 8083</t>
  </si>
  <si>
    <t>MÃO DE OBRA MECANICA - DOBLO PLACA QHI 8083</t>
  </si>
  <si>
    <t>KIT EMBREAGEM - DOBLO QHI 8083</t>
  </si>
  <si>
    <t>MÃO DE OBRA MECANICA - DOBLO QHI 8083</t>
  </si>
  <si>
    <t>BUCHA DIANTEIRA BANDEJA DIANT. - DOBLO PLACAS QHI 8083</t>
  </si>
  <si>
    <t>BUCHA TRAS BANDEJA DIANT. - DOBLO PLACAS 8083</t>
  </si>
  <si>
    <t>BORRACHA ESTABILIZADOR - DOBLO QHI 8083</t>
  </si>
  <si>
    <t>DISCO DE FREIO DIANT. - DOBLO PLACAS QHI 8083</t>
  </si>
  <si>
    <t>COXIM CAMBIO - DOBLO PLACAS QHI 8083</t>
  </si>
  <si>
    <t>CORREIA COMANDO - DOBLO PLACAS QHI 8083</t>
  </si>
  <si>
    <t>ROLAMENTO TENSOR COMANDO - DOBLO PLACAS QHI 8083</t>
  </si>
  <si>
    <t>CORREIA ALTERNADOR - DOBLO PLACAS QHI 8083</t>
  </si>
  <si>
    <t>VELA IGNIÇÃO - DOBLO PLACAS QHI 8083</t>
  </si>
  <si>
    <t>CABO VELA - DOBLO PLACAS QHI 8083</t>
  </si>
  <si>
    <t>PATINS FREIO - DOBLO PLACAS QHI 8083</t>
  </si>
  <si>
    <t>RADIADOR - FIAT DOBLO MIW 8154</t>
  </si>
  <si>
    <t>ROLAMENTO CUBO TRASEIRO- FIAT DOBLO MIW 8154</t>
  </si>
  <si>
    <t>MÃO DE OBRA MECÂNICA- FIAT DOBLO MIW 8154</t>
  </si>
  <si>
    <t>Cabo vela - Doblo MIW 8154</t>
  </si>
  <si>
    <t>Junta tampa valvula - Doblo MIW 8154</t>
  </si>
  <si>
    <t>Junta coletor escapamento - Doblo MIW 8154</t>
  </si>
  <si>
    <t>Vedação - Doblo MIW 8154</t>
  </si>
  <si>
    <t>Valvula de admissão - Doblo MIW 8154</t>
  </si>
  <si>
    <t>Valvula escape - Doblo MIW 8154</t>
  </si>
  <si>
    <t>Junta cabeçote - Doblo MIW 8154</t>
  </si>
  <si>
    <t>MÃO DE OBRA MECÂNICA - FIAT DOBLO MIW 8154</t>
  </si>
  <si>
    <t>JUNTA COLETOR ADMISSÃO - FIAT DOBLÔ - PLACA QHI 8083</t>
  </si>
  <si>
    <t>JUNTA DESCARGA - FIAT DOBLÔ - PLACA QHI 8083</t>
  </si>
  <si>
    <t>MÃO DE OBRA - FIAT DOBLÔ - PLACA QHI 8083</t>
  </si>
  <si>
    <t>Valvula termostatica - Doblo QHI 8083</t>
  </si>
  <si>
    <t>Filtro lubrificante - Fiat Doblo QHI 8083</t>
  </si>
  <si>
    <t>Abraçadeira - Doblo QHI 8083</t>
  </si>
  <si>
    <t>Tubo de agua motor - Doblo QHI 8083</t>
  </si>
  <si>
    <t>Junta cabeçote - Doblo QHI 8083</t>
  </si>
  <si>
    <t>Junta tampa valvula -  Doblo QHI 8083</t>
  </si>
  <si>
    <t>Aditivo radiador - Doblo QHI 8083</t>
  </si>
  <si>
    <t>Terminal direção -  Doblô QHI 8083</t>
  </si>
  <si>
    <t>Pivô - Doblô QHI 8083</t>
  </si>
  <si>
    <t>Bucha ponta estabilizador - Doblô QHI 8083</t>
  </si>
  <si>
    <t>LOTE 9 - Manutenção preventiva e corretiva de Mecânica Geral</t>
  </si>
  <si>
    <t>MOLA DIANTEIRA - FIESTA MKM 7491</t>
  </si>
  <si>
    <t>MÃO DE OBRA MECÂNICA - FIESTA MKM 7491</t>
  </si>
  <si>
    <t>CAMBAGEM - FIESTA MKM 7491</t>
  </si>
  <si>
    <t>GEOMETRIA - FIESTA MKM 7491</t>
  </si>
  <si>
    <t>BIELETA DIANTEIRA - RANGER MGA 2253</t>
  </si>
  <si>
    <t>GEOMETRIA/ALINHAMENTO - RANGER MGA 2253</t>
  </si>
  <si>
    <t>CAMBAGEM - RANGER MGA 2253</t>
  </si>
  <si>
    <t>BALANCEAMENTO RODA FERRO - RANGER MGA 2253</t>
  </si>
  <si>
    <t>MÃO DE OBRA MECÂNICA - RANGER MGA 2253</t>
  </si>
  <si>
    <t>BOMBA DIREÇÃO HIDRAULICA - FORD RANGER PLACA MGA 2253</t>
  </si>
  <si>
    <t>OLEO DIREÇÃO HIDRAULICA - FORD RANGER PLACA MGA 2253</t>
  </si>
  <si>
    <t>MÃO DE OBRA MECANICA - FORD RANGER PLACA MGA 2253</t>
  </si>
  <si>
    <t>MÃO DE OBRA - RANGER MGA2253</t>
  </si>
  <si>
    <t>OLEO DE MOTOR DIESEL - RANGER MGA2253</t>
  </si>
  <si>
    <t>FILTRO LUBRIFICANTE - RANGER MGA2253</t>
  </si>
  <si>
    <t>FILTRO DE AR - RANGER MGA2253</t>
  </si>
  <si>
    <t>FILTRO DE COMBUSTIVEL DIESEL - RANGER MGA2253</t>
  </si>
  <si>
    <t>PASTILHA DE FREIO - RANGER PLACA MGA 2253</t>
  </si>
  <si>
    <t>FLUÍDO DE FREIO - RANGER PLACA MGA 2253</t>
  </si>
  <si>
    <t>VELA IGNIÇÃO FIESTA/KA ZETEC - FIESTA PLACA MLL 1640</t>
  </si>
  <si>
    <t>OLEO MOTOR SINTÉTICO - FIESTA PLACA MLL 1640</t>
  </si>
  <si>
    <t>FILTRO LUBRIFICANTE - FIESTA PLACA MLL 1640</t>
  </si>
  <si>
    <t>FILTRO COMBUST. FIESTA/ ECOSP.02 - FIESTA PLACA MLL 1640</t>
  </si>
  <si>
    <t>FILTRO AR - FIESTA PLACA MLL 1640</t>
  </si>
  <si>
    <t>CILINDRO MESTRE EMBREAGEM - FIESTA PLACA MLL 1640</t>
  </si>
  <si>
    <t>MÃO DE OBRA MECANICA - FIESTA PLACA MLL 1640</t>
  </si>
  <si>
    <t>ÓLEO PARA TRANSM. HIDR. 500 ML - FORD RANGER PLACA MGA 2253</t>
  </si>
  <si>
    <t>MECANISMO DE DIREÇÃO - FORD RANGER PLACA MGA 2253</t>
  </si>
  <si>
    <t>SENSOR NÍVEL COMBUSTÍVEL - RANGER PLACAS MGA 2253</t>
  </si>
  <si>
    <t>MÃO DE OBRA - RANGER PLACAS MGA 2253</t>
  </si>
  <si>
    <t>Coxim amortecedor diant. Ford Fiesta MKM 7491</t>
  </si>
  <si>
    <t>Bieleta - Ford Fiesta MKM 7491</t>
  </si>
  <si>
    <t>Amortecedor Dianteiro - Ford Fiesta MKM 7491</t>
  </si>
  <si>
    <t>Kit amortecedor dianteiro - Ford Fiesta MKM 7491</t>
  </si>
  <si>
    <t>Amortecedor traseiro - Ford Fiesta MKM 7491</t>
  </si>
  <si>
    <t>Mão de obra mêcanciaca - Ford Fiesta MKM 7491</t>
  </si>
  <si>
    <t>Bandeja DT Direita - Ranger MGA 2253</t>
  </si>
  <si>
    <t>Bandeja DT esquerda - Ranger MGA 2253</t>
  </si>
  <si>
    <t>Palheta limpador dianteiro - Ranger MGA 2253</t>
  </si>
  <si>
    <t>Amortecedor dianteiro - Ranger MGA 2253</t>
  </si>
  <si>
    <t>Amortecedor Traseiro - Ranger MGA 2253</t>
  </si>
  <si>
    <t>Bucha Daint Bandej Diant - Fiesta MKM 7501</t>
  </si>
  <si>
    <t>Bieleta - Fiesta MKM 7501</t>
  </si>
  <si>
    <t>Pivo suspensão - Fiesta MKM 7501</t>
  </si>
  <si>
    <t>Bucha Tras Bandeja Diant - Fiesta MKM 7501</t>
  </si>
  <si>
    <t>Mão de obra mecanica -  Fiesta MKM 7501</t>
  </si>
  <si>
    <t>LOTE 10 - Manutenção preventiva e corretiva de Mecânica Gera</t>
  </si>
  <si>
    <t>Processo / Ano:</t>
  </si>
  <si>
    <t>67/2017</t>
  </si>
  <si>
    <t>Fornecedor......:</t>
  </si>
  <si>
    <t>Adjudicação.....:</t>
  </si>
  <si>
    <t>Lona freio traseiro</t>
  </si>
  <si>
    <t>Rolamento roda traseira</t>
  </si>
  <si>
    <t xml:space="preserve">Filtro combustivel </t>
  </si>
  <si>
    <t>MÃO DE OBRA MECANICA - HB20 PLACAS QIP 9064</t>
  </si>
  <si>
    <t>OLEO MOTOR - ELANTRA ANO 2013 PLACA MMC0356</t>
  </si>
  <si>
    <t>FILTRO LUBRIFICANTE - ELANTRA ANO 2013 PLACA MMC0356</t>
  </si>
  <si>
    <t>FILTRO COMBUSTÍVEL - ELANTRA ANO 2013 PLACA MMC0356</t>
  </si>
  <si>
    <t>FILTRO DE AR - ELANTRA ANO 2013 PLACA MMC0356</t>
  </si>
  <si>
    <t>FILTRO DE AR CONDICIONADO - ELANTRA ANO 2013 PLACA MMC0356</t>
  </si>
  <si>
    <t>MÃO DE OBRA MECANICA - ELANTRA ANO 2013 PLACA MMC0356</t>
  </si>
  <si>
    <t>Braço Intermediário  - D20 placa LWS 6465</t>
  </si>
  <si>
    <t>Pivo suspensão superior - D20 placas LWS 6465</t>
  </si>
  <si>
    <t>Pivp suspensão inferior - D20 placa LWS 6465</t>
  </si>
  <si>
    <t>Rolamento cubo dianteiro externo - D20 placas LWS 6465</t>
  </si>
  <si>
    <t>Rolamento cubo dianteiro interno - D20 LWS 6465</t>
  </si>
  <si>
    <t>Lona de freio - D20 LWS 6465</t>
  </si>
  <si>
    <t>Filtro de ar - D20 LWS 6465</t>
  </si>
  <si>
    <t>Filtro de combustivel - D20 LWS 6465</t>
  </si>
  <si>
    <t>Filtro lubrificante - D20 LWS 6465</t>
  </si>
  <si>
    <t>Oleo de motor diesel - D20 LWS 6465</t>
  </si>
  <si>
    <t>FILTRO DE AR - VIATURA 0220 PLACA JHG 5882</t>
  </si>
  <si>
    <t>FILTRO COMBUSTÍVEL - VIATURA 0220 PLACA JHG 5882</t>
  </si>
  <si>
    <t>MAO DE OBRA MECANICA - VIATURA 0220 PLACA JHG 5882</t>
  </si>
  <si>
    <t>Mão de obra mecaninca - D20 placa LWS 6465</t>
  </si>
  <si>
    <t>PASTILHA DE FREIO TRASEIRA - ELANTRA MMC 0356</t>
  </si>
  <si>
    <t>PASTILHA FREIO DT - ELANTRA MMC 0356</t>
  </si>
  <si>
    <t>TERMINAL DIREÇÃO - ELANTRA MMC 0356</t>
  </si>
  <si>
    <t>Mão de Obra - Elantra MMC 0356</t>
  </si>
  <si>
    <t>PIVO SUSP LED/LD FIAT FIRE - FIAT SIENA QHI 8153</t>
  </si>
  <si>
    <t>BUCHA DT. BAND. DT PALIO TODOS - FIAT SIENA QHI 8153</t>
  </si>
  <si>
    <t>MAO DE OBRA MECANICA - FIAT SIENA QHI 8153</t>
  </si>
  <si>
    <t>PASTILHA FREIO - HYUNDAI HR QHJ 7781</t>
  </si>
  <si>
    <t>BIELETA - HYUNDAI HR QHJ 7781</t>
  </si>
  <si>
    <t>MÃO DE OBRA MECÂNICA - HYUNDAI HR QHJ 7781</t>
  </si>
  <si>
    <t>Balancim valvula Hyundai HR QHJ 7781</t>
  </si>
  <si>
    <t>Tucho Valvula - Hyundai HR QHJ 7781</t>
  </si>
  <si>
    <t>Jogo junta Hyundai HR QHJ 7781</t>
  </si>
  <si>
    <t>Filtro de ar - Hyundai HR QHJ 7781</t>
  </si>
  <si>
    <t>Selo bloco - Caminhão MCN 3732</t>
  </si>
  <si>
    <t>Junta cabeçote - Caminhão MCN 3732</t>
  </si>
  <si>
    <t>Junta coletor escapamento - Caminhão MCN 3732</t>
  </si>
  <si>
    <t>Junta coletor adminissão - Caminhão MCN 3732</t>
  </si>
  <si>
    <t>Junta tampa valvula - Caminhão MCN 3732</t>
  </si>
  <si>
    <t>Mão de obra mecânica - Caminhão  MCN 3732</t>
  </si>
  <si>
    <t>Palheta Limpador - Frontier JHG 5882</t>
  </si>
  <si>
    <t>Pastilha freio - Frontier  JHG 5882</t>
  </si>
  <si>
    <t>Bieleta dianteira - Frontier JHG 5882</t>
  </si>
  <si>
    <t>Pivô suspensão - Frontier JHG 5882</t>
  </si>
  <si>
    <t>Bucha Bandeja dianteira - Frontier JHG 5882</t>
  </si>
  <si>
    <t>Kit coifa homoc. cambio - Frontier JHG 5882</t>
  </si>
  <si>
    <t>Cruzeta do cardan - Frontier JHG 5882</t>
  </si>
  <si>
    <t>Fluido de freio DOT 500ml - Frontier JHG 5882</t>
  </si>
  <si>
    <t>Cilindro mestre embreagem - Frontier JHG 5882</t>
  </si>
  <si>
    <t>Mão de obra - Frontier JHG 5882</t>
  </si>
  <si>
    <t>Mão de obra mecanica - Frontier JHG 5882</t>
  </si>
  <si>
    <t>Fluido freio dot4 500ml - Frontier JHG 5882</t>
  </si>
  <si>
    <t>Cilindro auxiliar Embreagem - Frontier JHG 5882</t>
  </si>
  <si>
    <t>Kit embreagem - Frontier JHG 5882</t>
  </si>
  <si>
    <t>Cubo dianteiro - Frontier JHG 5882</t>
  </si>
  <si>
    <t>Bieleta - Frontier JHG 5882</t>
  </si>
  <si>
    <t>CARCAÇA ELETROVENTILADOR - HB20 PLACAS QIP 9064</t>
  </si>
  <si>
    <t>RADIADOR - HB20 PLACAS QIP 9064</t>
  </si>
  <si>
    <t>RESERVATÓRIO AGUA - HB20 PLACAS QIP 9064</t>
  </si>
  <si>
    <t>VALVULA TERMOSTATICA - CAMINHÃO VOLKSWAGEN - MCN 3732</t>
  </si>
  <si>
    <t>JUNTA CABEÇOTE -  - CAMINHÃO VOLKSWAGEN - MCN 3732</t>
  </si>
  <si>
    <t>MÃO DE OBRA - CAMINHÃO VOLKSWAGEN - MCN 3732</t>
  </si>
  <si>
    <t>Mão de obra mecânica - D20 LWS 6465</t>
  </si>
  <si>
    <t>Reparo bico injetor - HR QHJ 7781</t>
  </si>
  <si>
    <t>Valvula Termostatica - Caminhão Placa MCN 3732</t>
  </si>
  <si>
    <t>LOTE 11 - Manutenção preventiva e corretiva de Mecânica Gera</t>
  </si>
  <si>
    <t>CUBO DA RODA TRASEIRA - TRANSIT MKL4791</t>
  </si>
  <si>
    <t>RETENTOR DO CUBO TRASEIRO - TRANSIT MKL4791</t>
  </si>
  <si>
    <t>MÃO DE OBRA - TRANSIT MKL4791</t>
  </si>
  <si>
    <t>MÃO DE OBRA MECANICA - JUMPER QHV0521</t>
  </si>
  <si>
    <t>PASTILHA DE FREIO - SPIN QHX 9538</t>
  </si>
  <si>
    <t>ÓLEO MOTOR SINTÉTICO - SPIN QHX 9538</t>
  </si>
  <si>
    <t>ÓLEO LUBRIFICANTE - SPIN QHX 9538</t>
  </si>
  <si>
    <t>FILTRO AR - SPIN QHX 9538</t>
  </si>
  <si>
    <t>MÃO DE OBRA MECÂNICA - SPIN QHX 9538</t>
  </si>
  <si>
    <t>Bucha diant. feixe mola tras.</t>
  </si>
  <si>
    <t>Mola Mestre</t>
  </si>
  <si>
    <t>Pino centro</t>
  </si>
  <si>
    <t>Borracha amortecedor</t>
  </si>
  <si>
    <t>Borracha jumelo</t>
  </si>
  <si>
    <t>MÃO DE OBRA MECÂNICA - CITROEN JUMPER PLACA-QHV0521</t>
  </si>
  <si>
    <t>BIELETA DIANTEIRA - CITROEN JUMPER PLACA-QHV0521</t>
  </si>
  <si>
    <t>TERMINAL DIREÇÃO - CITROEN JUMPER PLACA-QHV0521</t>
  </si>
  <si>
    <t>PIVO SUSPENSÃO - CITROEN JUMPER PLACA-QHV0521</t>
  </si>
  <si>
    <t>BUCHA BANDEJA - CITROEN JUMPER PLACA-QHV0521</t>
  </si>
  <si>
    <t>MÃO DE OBRA MECANICA - FORD TRANSIT PLACA MKL 4791</t>
  </si>
  <si>
    <t>ROLAMENTO TENSOR CORREIA - FORD TRANSIT PLACA MKL 4791</t>
  </si>
  <si>
    <t>CORREIA ALTERNADOR - FORD TRANSIT PLACA MKL 4791</t>
  </si>
  <si>
    <t>JUNTA - FORD TRANSIT MKL 4791</t>
  </si>
  <si>
    <t>RADIADOR ÓLEO - FORD TRANSIT MKL 4791</t>
  </si>
  <si>
    <t>MÃO DE OBRA MECANICA - FORD TRANSIT MKL 4791</t>
  </si>
  <si>
    <t>OLEO MOTOR - SPIN QHX9538</t>
  </si>
  <si>
    <t>FILTRO LUBRIFICANTE - SPIN QHX9538</t>
  </si>
  <si>
    <t>FILTRO AR - SPIN QHX9538</t>
  </si>
  <si>
    <t>OLEO MOTOR - SPIN QHX9628</t>
  </si>
  <si>
    <t>FILTRO LUBRIFICANTE - SPIN QHX9628</t>
  </si>
  <si>
    <t>FILTRO AR - SPIN QHX9628</t>
  </si>
  <si>
    <t>OLEO MOTOR - TRANSIT MKL4791</t>
  </si>
  <si>
    <t>FILTRO LUBRIFICANTE - TRANSIT MKL4791</t>
  </si>
  <si>
    <t>FILTRO AR - TRANSIT MKL 4791</t>
  </si>
  <si>
    <t>ÓLEO TRANSMISSÃO AUTOMÁTICA - GM SPIN PLACA QHX 9628</t>
  </si>
  <si>
    <t>DISCO DE FREIO DIANTEIRO - FORD TRANSIT PLACA MKL 4791</t>
  </si>
  <si>
    <t>PASTILHA FREIO DIANTEIRO - FORD TRANSIT PLACA MKL 4791</t>
  </si>
  <si>
    <t>FLUIDO FREIO - FORD TRANSIT PLACA MKL 4791</t>
  </si>
  <si>
    <t>BUCHA DIANT. BANDEJA. DIANT. -  FORD TRANSIT PLACA MKL 4791</t>
  </si>
  <si>
    <t>BUCHA TRANS. BANDEJA DIANT. - FORD TRANSIT PLACA MKL 4791</t>
  </si>
  <si>
    <t>PIVO SUSPENSÃO - FORD TRANSIT PLACA MKL 4791</t>
  </si>
  <si>
    <t>BARRA AXIAL - FORD TRANSIT PLACA MKL 4791</t>
  </si>
  <si>
    <t>AMORTECEDOR  DIANTEIRO - FORD TRANSIT PLACA MKL 4791</t>
  </si>
  <si>
    <t>KIT AMORTECEDOR DIANT. - FORD TRANSIT PLACA MKL 4791</t>
  </si>
  <si>
    <t>BORRACHA ESTABILIZADOR - FORD TRANSIT PLACA MKL 4791</t>
  </si>
  <si>
    <t>BIELETA - FORD TRANSIT PLACA MKL 4791</t>
  </si>
  <si>
    <t>COXIM CAMBIO - FORD TRANSIT PLACA MKL 4791</t>
  </si>
  <si>
    <t>DISCO FREIO DIANT. VENTILADO - CITROEN JUMPER QHV 0521</t>
  </si>
  <si>
    <t>PASTILHA FREIO DT - CITROEN JUMPER QHV 0521</t>
  </si>
  <si>
    <t>MÃO DE OBRA MECANICA - CITROEN JUMPER QHV 0521</t>
  </si>
  <si>
    <t>MÃO DE OBRA MECANICA - FORD TRANSIT PLACAS MKL 4791</t>
  </si>
  <si>
    <t>PASTILHA FREIO DIANTEIRO - SPIN QHX 9628</t>
  </si>
  <si>
    <t>MÃO DE OBRA MECANICA - SPIN QHX 9628</t>
  </si>
  <si>
    <t>OLEO MOTOR DIESEL - CITROEN JUMPER QHV 0521</t>
  </si>
  <si>
    <t>FILTRO LUBRIFICANTE - CITROEN JUMPER QHV 0521</t>
  </si>
  <si>
    <t>FILTRO COMBUSTÍVEL - CITROEN JUMPER QHV 0521</t>
  </si>
  <si>
    <t>FILTRO AR - CITROEN JUMPER QHV 0521</t>
  </si>
  <si>
    <t>Semi eixo esquerdo - Citroen Jumper QHV 0521</t>
  </si>
  <si>
    <t>Semi eixo direito - Citroen Jumper QHV 0521</t>
  </si>
  <si>
    <t>Mão de obra - Citroen Jumper QHV 0521</t>
  </si>
  <si>
    <t>Filtro de combustível Ford Transit MKL 4791</t>
  </si>
  <si>
    <t>Mão de Obra - Ford Transit MKL 4791</t>
  </si>
  <si>
    <t>TURBINA - FORD TRANSIT PLACAS MGU 3686</t>
  </si>
  <si>
    <t>RESERVATÓRIO D'ÁGUA -  FORD TRANSIT PLACAS MGU 3686</t>
  </si>
  <si>
    <t>ÓLEO MOTOR - FORD TRANSIT PLACAS MGU 3686</t>
  </si>
  <si>
    <t>FILTRO LUBRIFICANTE - FORD TRANSIT PLACAS MGU 3686</t>
  </si>
  <si>
    <t>FILTRO COMBUSTÍVEL - FORD TRANSIT PLACAS MGU 3686</t>
  </si>
  <si>
    <t>FILTRO AR - FORD TRANSIT PLACAS MGU 3686</t>
  </si>
  <si>
    <t>CORREIA ALTERNADOR - FORD TRANSIT PLACAS MGU 3686</t>
  </si>
  <si>
    <t>PALHETA LIMPADOR - FORD TRANSIT PLACAS MGU 3686</t>
  </si>
  <si>
    <t>AMORTECEDOR TRASEIRO - FORD TRANSIT PLACAS MGU 3686</t>
  </si>
  <si>
    <t>PIVO SUSPENSÃO - FORD TRANSIT PLACAS MGU 3686</t>
  </si>
  <si>
    <t>BIELETA DIANTEIRA - FORD TRANSIT PLACAS MGU 3686</t>
  </si>
  <si>
    <t>PORCA RODA - FORD TRANSIT PLACAS MGU 3686</t>
  </si>
  <si>
    <t>SINALEIRA TRASEIRA - FORD TRANSIT PLACAS MGU 3686</t>
  </si>
  <si>
    <t>MÃO DE OBRA MECANICA - FORD TRANSIT PLACAS MGU 3686</t>
  </si>
  <si>
    <t>PASTILHA DE FREIO TRASEIRA - FORD TRTANSIT PLACA MKL 4791</t>
  </si>
  <si>
    <t>Vela de ignição - Chevrolet Spin QHX 9583</t>
  </si>
  <si>
    <t>Cabo de vela - Chevrolet Spin QHX 9583</t>
  </si>
  <si>
    <t>Filltro de ar - Chevrolet Spin QHX 9583</t>
  </si>
  <si>
    <t>Filtro Combustivel - Chevrolet Spin QHX 9583</t>
  </si>
  <si>
    <t>Bobina de ignição - Chevrolet Spin QHX 9583</t>
  </si>
  <si>
    <t>CORREIA COMANDO - SPIN QHX 9538</t>
  </si>
  <si>
    <t>ROLAMENTO TENSOR COMANDO - SPIN QHX 9538</t>
  </si>
  <si>
    <t>CORREIA ALTERNADO - SPIN QHX 9538</t>
  </si>
  <si>
    <t>PASTILHA DE FREIO TR - CITROEN JUMPER PLACAS QHV 0524</t>
  </si>
  <si>
    <t>MAO DE OBRA MECANICA - CITROEN JUMPER PLACAS QHV 0521</t>
  </si>
  <si>
    <t>PASTILHA DE FREIO DT - CITROEN JUMPER PLACAS QHV 0521</t>
  </si>
  <si>
    <t>TAMPA OLEO MOTOR - CITROEN JUMPER PLACAS QHV 0521</t>
  </si>
  <si>
    <t>SOLDA OXIGÊNIO - CITROEN JUMPER PLACAS QHV 0521</t>
  </si>
  <si>
    <t>PARAFUSO - CITROEN JUMPER PLACAS QHV 0521</t>
  </si>
  <si>
    <t>KIT COIFA HOMOC - CITROEN JUMPER PLACAS QHV 0521</t>
  </si>
  <si>
    <t>KIT COIFA LADO CAIXA - CITROEN JUMPER PLACAS QHV 0521</t>
  </si>
  <si>
    <t>Mão de obra mecânica - Sprinter QHS 3913</t>
  </si>
  <si>
    <t>Bieleta - Spin QHX 9628</t>
  </si>
  <si>
    <t>Amortecedor dianteiro - Jumper QHX 9628</t>
  </si>
  <si>
    <t>Amortecedor traseiro - Jumper QHX 9628</t>
  </si>
  <si>
    <t>Kit amortecedor dianteiro - Jumper 9628</t>
  </si>
  <si>
    <t>Kit amortecedor traseiro - Jumper QHX 9628</t>
  </si>
  <si>
    <t>Disco de freio dianteiro - Spin QHX 9628</t>
  </si>
  <si>
    <t>Pastilha de freio dianteiro - Jumper QHX 9628</t>
  </si>
  <si>
    <t>Pastilha de freio traseiro - Jumper QHX 9628</t>
  </si>
  <si>
    <t>Filtro de ar - Jumper QHV 0521</t>
  </si>
  <si>
    <t>Filtro de combustivel diesel - Jumper QHV 0521</t>
  </si>
  <si>
    <t>Filtro lubrificante - Jumper QHV 0521</t>
  </si>
  <si>
    <t>Oleo motor diesel - Jumper QHV 0521</t>
  </si>
  <si>
    <t>Vela Ignição - Spin QHX 9628</t>
  </si>
  <si>
    <t>Filtro de combustivel - Spin QHX 9628</t>
  </si>
  <si>
    <t>Sonda lambda - Spin QHX 9628</t>
  </si>
  <si>
    <t>Geometria - Jumper QHX 9628</t>
  </si>
  <si>
    <t>Balanceamento - Jumper QHX 9628</t>
  </si>
  <si>
    <t>AMORTECEDOR TRASEIRO - TOYOTA HILUX - MEA 9051</t>
  </si>
  <si>
    <t>FLEXIVEL FREIO TRASEIRO - TOYOTA HILUX - MEA 9051</t>
  </si>
  <si>
    <t>PINO CENTRO - TOYOTA HILUX - MEA 9051</t>
  </si>
  <si>
    <t>FLUIDO FREIO DOT3 500ml - TOYOTA HILUX - MEA 9051</t>
  </si>
  <si>
    <t>BUCHA FEIXE MOLA TRAS. - TOYOTA HILUX - MEA 9051</t>
  </si>
  <si>
    <t>MÃO DE OBRA MECÂNICA - TOYOTA HILUX - MEA 9051</t>
  </si>
  <si>
    <t>Kit embreagem - Citroen Jumper QHV 0521</t>
  </si>
  <si>
    <t>Vela de ignição - Spin QHX 9583</t>
  </si>
  <si>
    <t>Cabo de vela -  Spin QHX 9583</t>
  </si>
  <si>
    <t>Filtro ar - Spin QHX 9583</t>
  </si>
  <si>
    <t>Filtro combustível - Spin QHX 9583</t>
  </si>
  <si>
    <t>Mão de obra mêcanica - Spin QHX 9583</t>
  </si>
  <si>
    <t>Filtro de combustivel - Transit MKL 4791</t>
  </si>
  <si>
    <t>Mão de obra mecânica - Transit MKL 4791</t>
  </si>
  <si>
    <t>LOTE 12 - Manutenção preventiva e corretiva de Mecânica Gera</t>
  </si>
  <si>
    <t>TERMINAL DIREÇÃO - UNO MLN 8182</t>
  </si>
  <si>
    <t>PIVO SUSP LD LE - UNO MLN 8182</t>
  </si>
  <si>
    <t>BARRA AXIAL - UNO MLN 8182</t>
  </si>
  <si>
    <t>BUCHA TRAS BANDEJA DIANT - UNO MLN 8182</t>
  </si>
  <si>
    <t>BUCHA DIANT BANDEJA DIANT- UNO MLN 8182</t>
  </si>
  <si>
    <t>BALANCEAMENTO RODA FERRO- UNO MLN 8182</t>
  </si>
  <si>
    <t>GEOMETRIA/ALINHAMENTO- UNO MLN 8182</t>
  </si>
  <si>
    <t>MÃO DE OBRA MECÂNICA- UNO MLN 8182</t>
  </si>
  <si>
    <t>CAMBAGEM- UNO MLN 8182</t>
  </si>
  <si>
    <t>BORRACHA DESCARGA - UNO PLACA ILO 2039</t>
  </si>
  <si>
    <t>SOLDA OXIGENIO - UNO ILO 2039</t>
  </si>
  <si>
    <t>MAO DE OBRA MECANICA - UNO ILO 2039</t>
  </si>
  <si>
    <t>JUNTA DFESCARGA - UNO ILO 2039</t>
  </si>
  <si>
    <t>PARAFUSO - UNO ILO 2039</t>
  </si>
  <si>
    <t>FILTRO DE COMBUSTÍVEL - FIAT UNO PLACA ILO 2039</t>
  </si>
  <si>
    <t>VELA IGNIÇÃO - FIAT UNO PLACAS ILO 2039</t>
  </si>
  <si>
    <t>FILTRO DE AR - FIAT UNO PLACAS ILO 2039</t>
  </si>
  <si>
    <t>VALVULA TERMOTASTICA - FIAT UNO PLACAS ILO 2039</t>
  </si>
  <si>
    <t>SONDA LAMBADA - FIAT UNO PLACAS ILO 2039</t>
  </si>
  <si>
    <t>KIT AMORTECEDOR DIANTEIRO - FIAT UNO PLACAS ILO 2039</t>
  </si>
  <si>
    <t>AMORTECEDOR DIANTEIRO - FIAT UNO PLACAS ILO 2039</t>
  </si>
  <si>
    <t>AMORTECEDOR TRASEIRO - FIAT UNO PLACAS ILO 2039</t>
  </si>
  <si>
    <t>COXIM SUP. AMORTECEDOR - FIAT UNO PLACAS ILO 2039</t>
  </si>
  <si>
    <t>REPARO FEIXE DE MOLA TRASEIRO - FIAT UNO PLACAS ILO 2039</t>
  </si>
  <si>
    <t>CUBO RODA - FIAT UNO PLACAS ILO 2039</t>
  </si>
  <si>
    <t>REPARO ESTABILIZADOR - FIAT UNO PLACAS ILO 2039</t>
  </si>
  <si>
    <t>ROLAMENTO CUBO DIANTEIRO - FIAT UNO PLACAS ILO 2039</t>
  </si>
  <si>
    <t>PARAFUSO DE RODA - FIAT UNO PLACAS ILO 2039</t>
  </si>
  <si>
    <t>MAO DE OBRA MECANICA - FIAT UNO Nº98 PLACA MFZ 2828</t>
  </si>
  <si>
    <t>BUCHA BANDEJA - CELER PLACA QHP 1228</t>
  </si>
  <si>
    <t>BARRA AXIAL - CELER PLACA QHP 1228</t>
  </si>
  <si>
    <t>TERMINAL DIREÇÃO DIREITO - CELER PLACA QHP 1228</t>
  </si>
  <si>
    <t>PIVO SUSPENSÃO - CELER PLACA QHP 1228</t>
  </si>
  <si>
    <t>BIELETA BARRA ESTABIL - CELER PLACA QHP 1228</t>
  </si>
  <si>
    <t>PASTILHA DE FREIO - CELER PLACA QHP 1228</t>
  </si>
  <si>
    <t>FILTRO AR - CELER PLACA QHP 1228</t>
  </si>
  <si>
    <t>FILTRO AR CONDICIONADO - CELER PLACA QHP 1228</t>
  </si>
  <si>
    <t>FILTRO COMBUSTIVEL - CELER PLACA QHP 1228</t>
  </si>
  <si>
    <t>FILTRO LUBRIFICANTE - CELER PLACA QHP 1228</t>
  </si>
  <si>
    <t>OLEO MOTOR - CELER PLACA QHP 1228</t>
  </si>
  <si>
    <t>MÃO DE OBRA MECANICA - CELER PLACA QHP 1228</t>
  </si>
  <si>
    <t>FILTRO AR - FIAT UNO MLN 8182</t>
  </si>
  <si>
    <t>FILTRO LUBRIFICANTE - FIAT UNO MLN 8182</t>
  </si>
  <si>
    <t>FILTRO COMBUSTÍVEL FIAT - FIAT UNO MLN 8182</t>
  </si>
  <si>
    <t>OLEO MOTOR - FIAT UNO MLN 8182</t>
  </si>
  <si>
    <t>MÃO DE OBRA MECANICA - FIAT UNO MLN 8182</t>
  </si>
  <si>
    <t>FILTRO AR - UNO MLN 8182</t>
  </si>
  <si>
    <t>FILTRO LUBRIFICANTE - UNO MLN 8182</t>
  </si>
  <si>
    <t>FILTRO COMBUST. FIAT - UNO MLN 8182</t>
  </si>
  <si>
    <t>OLEO MOTOR - UNO MLN 8182</t>
  </si>
  <si>
    <t>CAIXA DIREÇÃO - FIAT UNO MLN 8182</t>
  </si>
  <si>
    <t>OLEO MOTOR SINTÉTICO - FIAT UNO MGP 6379</t>
  </si>
  <si>
    <t>FILTRO LUBRIFICANTE - FIAT UNO MGP 6379</t>
  </si>
  <si>
    <t>FILTRO AR - FIAT UNO MGP 6379</t>
  </si>
  <si>
    <t>FILTRO COMBUSTÍVEL FLEX - FIAT UNO MGP 6379</t>
  </si>
  <si>
    <t>BUCHA BANDEJA TRASEIRA UNO - FIAT UNO MGP 6379</t>
  </si>
  <si>
    <t>BARRA AXIAL - FIAT UNO MGP 6379</t>
  </si>
  <si>
    <t>COXIM SUP. AMORT. DIANT. FIAT. - FIAT UNO MGP 6379</t>
  </si>
  <si>
    <t>KIT AMORTECEDOR DIANTEIRO - FIAT UNO MGP 6379</t>
  </si>
  <si>
    <t>REPARO CAIXA DIREÇÃO - FIAT UNO MGP 6379</t>
  </si>
  <si>
    <t xml:space="preserve">PIVO SUSP. FIAT UNO/ PREMIO/ ELB - FIAT UNO MGP 6379 </t>
  </si>
  <si>
    <t>TERMINAL DIREÇÃO FIAT 92 - FIAT UNO MGP 6379</t>
  </si>
  <si>
    <t>PATINS FREIO FIAT - FIAT UNO MGP 6379</t>
  </si>
  <si>
    <t>REPARO FEIXE DE MOLA TRAS. - FIAT UNO MGP 6379</t>
  </si>
  <si>
    <t>MÃO DE OBRA MECANICA - FIAT UNO MGP 6379</t>
  </si>
  <si>
    <t>BARRA AXIAL - FIAT UNO - MLN 8182</t>
  </si>
  <si>
    <t>MÃO DE OBRA MECANICA - FIAT UNO - MLN 8182</t>
  </si>
  <si>
    <t xml:space="preserve">LOTE 13 - Geometria, cambagem e balaceamento nos veículos </t>
  </si>
  <si>
    <t>GEOMETRIA/ALINHAMENTO - CELTA MCN 1426</t>
  </si>
  <si>
    <t>CAMBAGEM - CELTA MCN 1426</t>
  </si>
  <si>
    <t>GEOMETRIA/ ALINHAMENTO  - - PALIO WEEKEND PLACA MLL 3727</t>
  </si>
  <si>
    <t>CAMBAGEM - - PALIO WEEKEND PLACA MLL 3727</t>
  </si>
  <si>
    <t>Geometria/Alinhamento - Gol MJU 2575</t>
  </si>
  <si>
    <t>Balanceamento roda ferro - Gol MJU 2575</t>
  </si>
  <si>
    <t>Cambagem - Gol MJU 2575</t>
  </si>
  <si>
    <t>GEOMETRIA/ ALINHAMENTO - VIATURA 4240 PLACA MLQ 1335</t>
  </si>
  <si>
    <t>BALANCEAMENTO - VIATURA 4240, PLACA MLQ 1335</t>
  </si>
  <si>
    <t>Geometria/Alinhamento - D20 LWS 6465</t>
  </si>
  <si>
    <t>BALANCEAMENTO RODA FERRO - FIAT UNO PLACAS ILO 2039</t>
  </si>
  <si>
    <t>GEOMETRIA / ALINHAMENTO - FIAT UNO PLACAS ILO 2039</t>
  </si>
  <si>
    <t>GEOMETRIA /ALINHAMENTO - CELER PLACA QHP 1228</t>
  </si>
  <si>
    <t>BALANCEAMENTO RODA FERRO - CELER PLACA QHP 1228</t>
  </si>
  <si>
    <t>GEOMETRIA - GM SPIN PLACA QHX 9538</t>
  </si>
  <si>
    <t>CAMBAGEM - GM SPIN PLACA QHX 9538</t>
  </si>
  <si>
    <t>BALANCEAMENTO - GM SPIN PLACA QHX 9538</t>
  </si>
  <si>
    <t>GEOMETRIA - VW GOL PLACA MLE 0416</t>
  </si>
  <si>
    <t>CAMBAGEM - VW GOL PLACA MLE 0416</t>
  </si>
  <si>
    <t>BALANCEAMENTO RODA FERRO - VIATURA PARATI PLACA MHC 8804</t>
  </si>
  <si>
    <t>GEOMETRIA/ ALINHAMENTO - VIATURA PARATI PLACA MHC 8804</t>
  </si>
  <si>
    <t>BALANCEAMENTO - FORD TRANSIT PLACAS MKL 4791</t>
  </si>
  <si>
    <t>GEOMETRIA - FORD TRANSIT PLACAS MKL 4791</t>
  </si>
  <si>
    <t xml:space="preserve">BALANCEAMENTO RODA ALUMÍNIO  - ELANTRA MMC 0356 </t>
  </si>
  <si>
    <t>GEOMETRIA/ ALINHAMENTO - ELANTRA MMC 0356</t>
  </si>
  <si>
    <t>GEOMETRIA - DOBLO QHI 8083</t>
  </si>
  <si>
    <t>BALANCEAMENTO - DOBLO QHI 8083</t>
  </si>
  <si>
    <t>GEOMETRIA - SPIN QHX 9538</t>
  </si>
  <si>
    <t>BALANCEAMENTO - SPIN QHX 9538</t>
  </si>
  <si>
    <t>AUTO DIAGNOSTICO - PALIO QHI 8103</t>
  </si>
  <si>
    <t>GEOMETRIA/ ALINHAMENTO - FIAT SIENA QHI 8153</t>
  </si>
  <si>
    <t>Balanceamento- Palio DQJ 1783</t>
  </si>
  <si>
    <t>Geometria- Palio DQJ 1783</t>
  </si>
  <si>
    <t>CAMBAGEM - DOBLO PLACAS QHII 8083</t>
  </si>
  <si>
    <t>GEOMETRICA/ ALINHAMENTO - VW GOL PLACAS QIF 4572</t>
  </si>
  <si>
    <t>BALANCEAMENTO RODA FERRO - VW GOL PLACAS QIF 4572</t>
  </si>
  <si>
    <t>AUTO DIAGNÓSTICO- FIAT DOBLO MIW 8154</t>
  </si>
  <si>
    <t>BALANCEAMENTO RODA FERRO - HYUNDAI HR QHJ 7781</t>
  </si>
  <si>
    <t>GEOMETRIA/ALINHAMENTO - HYUNDAI HR QHJ 7781</t>
  </si>
  <si>
    <t>Geometria/Alinhamento - Kombi MLW 7151</t>
  </si>
  <si>
    <t>Cambagem - Kombi MLW 7151</t>
  </si>
  <si>
    <t>Limpeza ultrassônica de bico - Parati MBS 8481</t>
  </si>
  <si>
    <t>Auto Diagnostico - Parati MBS</t>
  </si>
  <si>
    <t>Limpeza ultrassônica de bico - Chevrolet Spin QHX 9583</t>
  </si>
  <si>
    <t>Auto diagnóstico - Chevrolet Spin QHX 9583</t>
  </si>
  <si>
    <t>Geometria - Strada MID 4023</t>
  </si>
  <si>
    <t>Balanceamento - Strada MID 4023</t>
  </si>
  <si>
    <t>Geometria/Alinhamento - Frontier JHG 5882</t>
  </si>
  <si>
    <t>Cambagem - Frontier JHG 5882</t>
  </si>
  <si>
    <t>GEOMETRIA /ALINHAMENTO - VW PARATI MGZ 8551</t>
  </si>
  <si>
    <t>BALANCEAMENTO RODA DE FERRO - VW PARATI MGZ 8551</t>
  </si>
  <si>
    <t>CAMBAGEM - VW PARATI MGZ 8551</t>
  </si>
  <si>
    <t>GEOMETRIA/ ALINHAMENTO - FIAT UNO MLN 8182</t>
  </si>
  <si>
    <t>GEOMETRIA/ ALINHAMENTO - FIAT PALIO WEEKEND MLO 3804</t>
  </si>
  <si>
    <t>CAMBAGEM - FIAT PALIO WEEKEND MLO 3804</t>
  </si>
  <si>
    <t>BALANCEAMENTO RODA ALUMÍNIO - FIAT PALIO WEEKEND MLO 3804</t>
  </si>
  <si>
    <t xml:space="preserve">CAMBAGEM - GOL MLT 7005 </t>
  </si>
  <si>
    <t xml:space="preserve">GEOMETRIA - GOL MLT 7005 </t>
  </si>
  <si>
    <t>CAMBAGEM - HB20 PLACAS QIP 9064</t>
  </si>
  <si>
    <t>GEOMETRIA - HB20 PLACAS QIP 9064</t>
  </si>
  <si>
    <t>GEOMETRIA/ ALINHAMENTO - FIAT UNO MGP 6379</t>
  </si>
  <si>
    <t>GEOMETRIA - FIAT UNO - MLN 8182</t>
  </si>
  <si>
    <t>Balanceamento - Ford Fiesta MKM 7491</t>
  </si>
  <si>
    <t>Geometria/Alinhamento - Ford Fiesta MKM 7491</t>
  </si>
  <si>
    <t>Auto Diagnótico - Transit MKL 4791</t>
  </si>
  <si>
    <t>Auto diagnóstico - Gol QIB 2359</t>
  </si>
  <si>
    <t>Limpeza ultrassonica de bico - Spin QHX 9628</t>
  </si>
  <si>
    <t>Auto diagnóstico - Spin QHX 9628</t>
  </si>
  <si>
    <t>Limpeza ultrassônica de bico - Parati MHC 8804</t>
  </si>
  <si>
    <t>Auto diagnostico - Parati MHC 8804</t>
  </si>
  <si>
    <t>Geometria/Alinhamento - Fiesta MKM 7501</t>
  </si>
  <si>
    <t>Limpeza ultrassônica de bico - Spin QHX 9583</t>
  </si>
  <si>
    <t>Auto diagnóstico - Spin QHX 9583</t>
  </si>
  <si>
    <t>Geometria/alinhamento - Palio MLL 3127</t>
  </si>
  <si>
    <t>Cambagem - Palio MLL 3127</t>
  </si>
  <si>
    <t>TOTAL GERAL</t>
  </si>
  <si>
    <t>Ford  KA SEDAN  ano/mod 2018/2018; nr patrim. Estado;placa QJA-9495</t>
  </si>
  <si>
    <t>____%</t>
  </si>
  <si>
    <t>1.  Valor estimado para mão-de-obra (VTMO) do lote</t>
  </si>
  <si>
    <t>2.  Valor  de tabela  para peças do lote  (Valor da tabela de peças e acessórios referente aos veículos do lote ) (VTP)</t>
  </si>
  <si>
    <t>3.  Valor estimado do Lote (peças + Mão de Obra)</t>
  </si>
  <si>
    <t>4.  Valor percentual ( % )de desconto sobre o valor do lote - PROPOSTA DO LICITANTE</t>
  </si>
  <si>
    <t xml:space="preserve">5.  Valor  do  lote=  valor estimado do lote (3) - valor desconto  conforme percentual (4)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</si>
</sst>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########"/>
    <numFmt numFmtId="165" formatCode="###,###,##0.000"/>
    <numFmt numFmtId="166" formatCode="###,###,##0.00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b/>
      <sz val="9"/>
      <name val="Arial"/>
      <family val="2"/>
    </font>
    <font>
      <sz val="9"/>
      <color rgb="FF00B050"/>
      <name val="Arial"/>
      <family val="2"/>
    </font>
    <font>
      <sz val="11"/>
      <color rgb="FF00B050"/>
      <name val="Calibri"/>
      <family val="2"/>
      <scheme val="minor"/>
    </font>
    <font>
      <sz val="10"/>
      <color rgb="FF00B050"/>
      <name val="Arial"/>
      <family val="2"/>
    </font>
    <font>
      <b/>
      <sz val="9"/>
      <color rgb="FF00B050"/>
      <name val="Arial"/>
      <family val="2"/>
    </font>
    <font>
      <b/>
      <sz val="11"/>
      <color rgb="FF00B050"/>
      <name val="Calibri"/>
      <family val="2"/>
      <scheme val="minor"/>
    </font>
    <font>
      <b/>
      <sz val="11"/>
      <color rgb="FF00B050"/>
      <name val="Times New Roman"/>
      <family val="1"/>
    </font>
    <font>
      <b/>
      <sz val="9"/>
      <color rgb="FF00B050"/>
      <name val="Calibri"/>
      <family val="2"/>
      <scheme val="minor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1"/>
      <color indexed="8"/>
      <name val="Arial"/>
      <family val="2"/>
    </font>
    <font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double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rgb="FFFF0000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 diagonalDown="1">
      <left/>
      <right style="thin">
        <color auto="1"/>
      </right>
      <top style="thin">
        <color indexed="64"/>
      </top>
      <bottom/>
      <diagonal style="thin">
        <color indexed="64"/>
      </diagonal>
    </border>
    <border diagonalDown="1">
      <left/>
      <right style="thin">
        <color auto="1"/>
      </right>
      <top/>
      <bottom/>
      <diagonal style="thin">
        <color indexed="64"/>
      </diagonal>
    </border>
    <border>
      <left style="double">
        <color rgb="FFFF0000"/>
      </left>
      <right style="thin">
        <color auto="1"/>
      </right>
      <top style="medium">
        <color rgb="FF000000"/>
      </top>
      <bottom style="medium">
        <color rgb="FF000000"/>
      </bottom>
      <diagonal/>
    </border>
    <border>
      <left/>
      <right style="thin">
        <color auto="1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5">
    <xf numFmtId="0" fontId="0" fillId="0" borderId="0"/>
    <xf numFmtId="0" fontId="9" fillId="0" borderId="0"/>
    <xf numFmtId="44" fontId="8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</cellStyleXfs>
  <cellXfs count="206">
    <xf numFmtId="0" fontId="0" fillId="0" borderId="0" xfId="0"/>
    <xf numFmtId="0" fontId="2" fillId="0" borderId="6" xfId="0" applyFont="1" applyBorder="1" applyAlignment="1">
      <alignment vertical="center" wrapText="1"/>
    </xf>
    <xf numFmtId="0" fontId="0" fillId="0" borderId="0" xfId="0" applyAlignment="1">
      <alignment vertical="top"/>
    </xf>
    <xf numFmtId="0" fontId="2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vertical="center" wrapText="1"/>
    </xf>
    <xf numFmtId="0" fontId="3" fillId="0" borderId="0" xfId="0" applyFont="1"/>
    <xf numFmtId="0" fontId="7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wrapText="1"/>
    </xf>
    <xf numFmtId="0" fontId="5" fillId="2" borderId="3" xfId="0" applyFont="1" applyFill="1" applyBorder="1" applyAlignment="1">
      <alignment horizontal="justify" vertical="center" wrapText="1"/>
    </xf>
    <xf numFmtId="0" fontId="5" fillId="2" borderId="3" xfId="0" applyFont="1" applyFill="1" applyBorder="1" applyAlignment="1">
      <alignment horizontal="justify" vertical="center" wrapText="1"/>
    </xf>
    <xf numFmtId="0" fontId="5" fillId="3" borderId="9" xfId="0" applyFont="1" applyFill="1" applyBorder="1" applyAlignment="1">
      <alignment wrapText="1"/>
    </xf>
    <xf numFmtId="0" fontId="5" fillId="3" borderId="0" xfId="0" applyFont="1" applyFill="1" applyBorder="1" applyAlignment="1">
      <alignment horizontal="left" vertical="top" wrapText="1"/>
    </xf>
    <xf numFmtId="43" fontId="0" fillId="0" borderId="0" xfId="0" applyNumberFormat="1"/>
    <xf numFmtId="43" fontId="2" fillId="0" borderId="9" xfId="0" applyNumberFormat="1" applyFont="1" applyBorder="1" applyAlignment="1">
      <alignment horizontal="center" vertical="center" wrapText="1"/>
    </xf>
    <xf numFmtId="43" fontId="0" fillId="0" borderId="9" xfId="0" applyNumberFormat="1" applyBorder="1" applyAlignment="1">
      <alignment vertical="center" wrapText="1"/>
    </xf>
    <xf numFmtId="43" fontId="0" fillId="0" borderId="9" xfId="0" applyNumberFormat="1" applyBorder="1" applyAlignment="1">
      <alignment wrapText="1"/>
    </xf>
    <xf numFmtId="43" fontId="0" fillId="0" borderId="9" xfId="0" applyNumberFormat="1" applyBorder="1"/>
    <xf numFmtId="43" fontId="0" fillId="0" borderId="0" xfId="0" applyNumberFormat="1" applyAlignment="1">
      <alignment vertical="top"/>
    </xf>
    <xf numFmtId="43" fontId="7" fillId="0" borderId="9" xfId="0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5" fillId="0" borderId="0" xfId="0" applyFont="1"/>
    <xf numFmtId="9" fontId="2" fillId="0" borderId="9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43" fontId="7" fillId="0" borderId="12" xfId="0" applyNumberFormat="1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43" fontId="5" fillId="0" borderId="0" xfId="0" applyNumberFormat="1" applyFont="1"/>
    <xf numFmtId="0" fontId="11" fillId="0" borderId="9" xfId="0" applyFont="1" applyBorder="1" applyAlignment="1">
      <alignment wrapText="1"/>
    </xf>
    <xf numFmtId="0" fontId="0" fillId="0" borderId="0" xfId="0"/>
    <xf numFmtId="0" fontId="0" fillId="0" borderId="0" xfId="0" applyAlignment="1">
      <alignment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vertical="center" wrapText="1"/>
    </xf>
    <xf numFmtId="43" fontId="2" fillId="0" borderId="12" xfId="0" applyNumberFormat="1" applyFont="1" applyBorder="1" applyAlignment="1">
      <alignment horizontal="center" vertical="center" wrapText="1"/>
    </xf>
    <xf numFmtId="43" fontId="0" fillId="0" borderId="12" xfId="0" applyNumberFormat="1" applyBorder="1" applyAlignment="1">
      <alignment wrapText="1"/>
    </xf>
    <xf numFmtId="0" fontId="4" fillId="0" borderId="9" xfId="0" applyFont="1" applyBorder="1" applyAlignment="1">
      <alignment vertical="center" wrapText="1"/>
    </xf>
    <xf numFmtId="0" fontId="7" fillId="0" borderId="17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justify" vertical="center" wrapText="1"/>
    </xf>
    <xf numFmtId="0" fontId="7" fillId="0" borderId="20" xfId="0" applyFont="1" applyBorder="1" applyAlignment="1">
      <alignment horizontal="center" vertical="center" wrapText="1"/>
    </xf>
    <xf numFmtId="43" fontId="0" fillId="0" borderId="24" xfId="0" applyNumberFormat="1" applyBorder="1" applyAlignment="1">
      <alignment vertical="center" wrapText="1"/>
    </xf>
    <xf numFmtId="43" fontId="5" fillId="0" borderId="21" xfId="0" applyNumberFormat="1" applyFont="1" applyBorder="1" applyAlignment="1">
      <alignment vertical="center"/>
    </xf>
    <xf numFmtId="0" fontId="7" fillId="0" borderId="0" xfId="0" applyFont="1" applyAlignment="1">
      <alignment horizontal="justify" vertical="center"/>
    </xf>
    <xf numFmtId="0" fontId="7" fillId="2" borderId="1" xfId="0" applyFont="1" applyFill="1" applyBorder="1" applyAlignment="1">
      <alignment horizontal="center" vertical="top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top"/>
    </xf>
    <xf numFmtId="0" fontId="7" fillId="0" borderId="12" xfId="0" applyFont="1" applyBorder="1" applyAlignment="1">
      <alignment vertical="center" wrapText="1"/>
    </xf>
    <xf numFmtId="43" fontId="5" fillId="0" borderId="12" xfId="0" applyNumberFormat="1" applyFont="1" applyBorder="1" applyAlignment="1">
      <alignment wrapText="1"/>
    </xf>
    <xf numFmtId="43" fontId="7" fillId="0" borderId="18" xfId="0" applyNumberFormat="1" applyFont="1" applyBorder="1" applyAlignment="1">
      <alignment horizontal="center" vertical="center" wrapText="1"/>
    </xf>
    <xf numFmtId="43" fontId="7" fillId="0" borderId="19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vertical="center" wrapText="1"/>
    </xf>
    <xf numFmtId="43" fontId="7" fillId="0" borderId="21" xfId="0" applyNumberFormat="1" applyFont="1" applyBorder="1" applyAlignment="1">
      <alignment horizontal="center" vertical="center" wrapText="1"/>
    </xf>
    <xf numFmtId="9" fontId="7" fillId="0" borderId="21" xfId="0" applyNumberFormat="1" applyFont="1" applyBorder="1" applyAlignment="1">
      <alignment horizontal="center" vertical="center" wrapText="1"/>
    </xf>
    <xf numFmtId="0" fontId="3" fillId="2" borderId="3" xfId="0" applyFont="1" applyFill="1" applyBorder="1" applyAlignment="1">
      <alignment horizontal="justify" vertical="center" wrapText="1"/>
    </xf>
    <xf numFmtId="0" fontId="7" fillId="0" borderId="18" xfId="0" applyFont="1" applyBorder="1" applyAlignment="1">
      <alignment horizontal="center" vertical="center" wrapText="1"/>
    </xf>
    <xf numFmtId="43" fontId="5" fillId="0" borderId="19" xfId="0" applyNumberFormat="1" applyFont="1" applyBorder="1" applyAlignment="1">
      <alignment wrapText="1"/>
    </xf>
    <xf numFmtId="0" fontId="2" fillId="0" borderId="9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43" fontId="0" fillId="0" borderId="0" xfId="0" applyNumberForma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43" fontId="3" fillId="0" borderId="0" xfId="0" applyNumberFormat="1" applyFont="1" applyBorder="1" applyAlignment="1">
      <alignment vertical="center" wrapText="1"/>
    </xf>
    <xf numFmtId="43" fontId="5" fillId="0" borderId="0" xfId="0" applyNumberFormat="1" applyFont="1" applyAlignment="1">
      <alignment vertical="top"/>
    </xf>
    <xf numFmtId="43" fontId="5" fillId="0" borderId="9" xfId="0" applyNumberFormat="1" applyFont="1" applyBorder="1" applyAlignment="1">
      <alignment wrapText="1"/>
    </xf>
    <xf numFmtId="0" fontId="5" fillId="2" borderId="9" xfId="0" applyFont="1" applyFill="1" applyBorder="1" applyAlignment="1">
      <alignment horizontal="justify" vertical="center" wrapText="1"/>
    </xf>
    <xf numFmtId="9" fontId="7" fillId="0" borderId="9" xfId="0" applyNumberFormat="1" applyFont="1" applyBorder="1" applyAlignment="1">
      <alignment horizontal="center" vertical="center" wrapText="1"/>
    </xf>
    <xf numFmtId="43" fontId="5" fillId="0" borderId="9" xfId="0" applyNumberFormat="1" applyFont="1" applyBorder="1" applyAlignment="1">
      <alignment vertical="center" wrapText="1"/>
    </xf>
    <xf numFmtId="0" fontId="12" fillId="0" borderId="0" xfId="0" applyFont="1"/>
    <xf numFmtId="43" fontId="12" fillId="0" borderId="0" xfId="0" applyNumberFormat="1" applyFont="1"/>
    <xf numFmtId="0" fontId="13" fillId="0" borderId="26" xfId="1" applyFont="1" applyBorder="1" applyAlignment="1">
      <alignment horizontal="left"/>
    </xf>
    <xf numFmtId="0" fontId="13" fillId="0" borderId="27" xfId="1" applyFont="1" applyBorder="1" applyAlignment="1">
      <alignment horizontal="center"/>
    </xf>
    <xf numFmtId="43" fontId="13" fillId="0" borderId="29" xfId="1" applyNumberFormat="1" applyFont="1" applyBorder="1" applyAlignment="1">
      <alignment horizontal="center" vertical="center" wrapText="1"/>
    </xf>
    <xf numFmtId="43" fontId="13" fillId="0" borderId="30" xfId="1" applyNumberFormat="1" applyFont="1" applyBorder="1" applyAlignment="1">
      <alignment horizontal="left" vertical="center" wrapText="1"/>
    </xf>
    <xf numFmtId="0" fontId="13" fillId="0" borderId="31" xfId="1" applyFont="1" applyBorder="1" applyAlignment="1">
      <alignment horizontal="right"/>
    </xf>
    <xf numFmtId="0" fontId="13" fillId="0" borderId="25" xfId="1" applyFont="1" applyBorder="1" applyAlignment="1">
      <alignment horizontal="left"/>
    </xf>
    <xf numFmtId="0" fontId="13" fillId="0" borderId="32" xfId="1" applyFont="1" applyBorder="1" applyAlignment="1">
      <alignment horizontal="center"/>
    </xf>
    <xf numFmtId="43" fontId="13" fillId="0" borderId="29" xfId="1" applyNumberFormat="1" applyFont="1" applyBorder="1" applyAlignment="1">
      <alignment horizontal="center"/>
    </xf>
    <xf numFmtId="43" fontId="13" fillId="0" borderId="30" xfId="1" applyNumberFormat="1" applyFont="1" applyBorder="1" applyAlignment="1">
      <alignment horizontal="center"/>
    </xf>
    <xf numFmtId="0" fontId="13" fillId="0" borderId="33" xfId="1" applyFont="1" applyBorder="1" applyAlignment="1">
      <alignment horizontal="right"/>
    </xf>
    <xf numFmtId="43" fontId="13" fillId="0" borderId="0" xfId="1" applyNumberFormat="1" applyFont="1" applyBorder="1" applyAlignment="1">
      <alignment horizontal="left" vertical="center" wrapText="1"/>
    </xf>
    <xf numFmtId="43" fontId="13" fillId="0" borderId="0" xfId="1" applyNumberFormat="1" applyFont="1" applyBorder="1" applyAlignment="1">
      <alignment horizontal="center" vertical="center" wrapText="1"/>
    </xf>
    <xf numFmtId="0" fontId="0" fillId="0" borderId="0" xfId="0" applyBorder="1"/>
    <xf numFmtId="43" fontId="0" fillId="0" borderId="0" xfId="0" applyNumberFormat="1" applyBorder="1"/>
    <xf numFmtId="0" fontId="7" fillId="0" borderId="9" xfId="0" applyFont="1" applyBorder="1" applyAlignment="1">
      <alignment vertical="center" wrapText="1"/>
    </xf>
    <xf numFmtId="0" fontId="11" fillId="2" borderId="3" xfId="0" applyFont="1" applyFill="1" applyBorder="1" applyAlignment="1">
      <alignment horizontal="justify" vertical="center" wrapText="1"/>
    </xf>
    <xf numFmtId="43" fontId="14" fillId="0" borderId="9" xfId="0" applyNumberFormat="1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43" fontId="11" fillId="0" borderId="21" xfId="0" applyNumberFormat="1" applyFont="1" applyBorder="1"/>
    <xf numFmtId="0" fontId="1" fillId="0" borderId="0" xfId="0" applyFont="1"/>
    <xf numFmtId="43" fontId="13" fillId="0" borderId="35" xfId="1" applyNumberFormat="1" applyFont="1" applyBorder="1" applyAlignment="1">
      <alignment horizontal="center"/>
    </xf>
    <xf numFmtId="0" fontId="13" fillId="4" borderId="28" xfId="1" applyFont="1" applyFill="1" applyBorder="1"/>
    <xf numFmtId="0" fontId="11" fillId="0" borderId="0" xfId="0" applyFont="1"/>
    <xf numFmtId="0" fontId="2" fillId="0" borderId="9" xfId="0" applyFont="1" applyBorder="1" applyAlignment="1">
      <alignment vertical="center" wrapText="1"/>
    </xf>
    <xf numFmtId="0" fontId="5" fillId="0" borderId="9" xfId="0" applyFont="1" applyBorder="1"/>
    <xf numFmtId="0" fontId="0" fillId="0" borderId="9" xfId="0" applyBorder="1" applyAlignment="1">
      <alignment wrapText="1"/>
    </xf>
    <xf numFmtId="0" fontId="0" fillId="0" borderId="9" xfId="0" applyBorder="1"/>
    <xf numFmtId="0" fontId="15" fillId="0" borderId="9" xfId="0" applyFont="1" applyBorder="1" applyAlignment="1">
      <alignment horizontal="center" vertical="center" wrapText="1"/>
    </xf>
    <xf numFmtId="0" fontId="15" fillId="0" borderId="9" xfId="0" applyFont="1" applyBorder="1" applyAlignment="1">
      <alignment vertical="center" wrapText="1"/>
    </xf>
    <xf numFmtId="43" fontId="15" fillId="0" borderId="9" xfId="0" applyNumberFormat="1" applyFont="1" applyBorder="1" applyAlignment="1">
      <alignment horizontal="center" vertical="center" wrapText="1"/>
    </xf>
    <xf numFmtId="43" fontId="16" fillId="0" borderId="9" xfId="0" applyNumberFormat="1" applyFont="1" applyBorder="1"/>
    <xf numFmtId="0" fontId="16" fillId="0" borderId="0" xfId="0" applyFont="1"/>
    <xf numFmtId="43" fontId="16" fillId="0" borderId="0" xfId="0" applyNumberFormat="1" applyFont="1"/>
    <xf numFmtId="0" fontId="16" fillId="0" borderId="9" xfId="0" applyFont="1" applyBorder="1" applyAlignment="1">
      <alignment wrapText="1"/>
    </xf>
    <xf numFmtId="0" fontId="16" fillId="0" borderId="0" xfId="0" applyFont="1" applyAlignment="1">
      <alignment vertical="center"/>
    </xf>
    <xf numFmtId="0" fontId="17" fillId="0" borderId="25" xfId="1" applyFont="1" applyBorder="1" applyAlignment="1">
      <alignment horizontal="left"/>
    </xf>
    <xf numFmtId="0" fontId="16" fillId="2" borderId="9" xfId="0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vertical="center" wrapText="1"/>
    </xf>
    <xf numFmtId="0" fontId="16" fillId="2" borderId="3" xfId="0" applyFont="1" applyFill="1" applyBorder="1" applyAlignment="1">
      <alignment horizontal="justify" vertical="center" wrapText="1"/>
    </xf>
    <xf numFmtId="0" fontId="16" fillId="0" borderId="0" xfId="0" applyFont="1" applyAlignment="1">
      <alignment wrapText="1"/>
    </xf>
    <xf numFmtId="0" fontId="16" fillId="0" borderId="9" xfId="0" applyFont="1" applyBorder="1"/>
    <xf numFmtId="0" fontId="18" fillId="0" borderId="9" xfId="0" applyFont="1" applyBorder="1" applyAlignment="1">
      <alignment horizontal="center" vertical="center" wrapText="1"/>
    </xf>
    <xf numFmtId="0" fontId="19" fillId="0" borderId="9" xfId="0" applyFont="1" applyBorder="1" applyAlignment="1">
      <alignment wrapText="1"/>
    </xf>
    <xf numFmtId="43" fontId="18" fillId="0" borderId="9" xfId="0" applyNumberFormat="1" applyFont="1" applyBorder="1" applyAlignment="1">
      <alignment horizontal="center" vertical="center" wrapText="1"/>
    </xf>
    <xf numFmtId="43" fontId="19" fillId="0" borderId="9" xfId="0" applyNumberFormat="1" applyFont="1" applyBorder="1"/>
    <xf numFmtId="0" fontId="19" fillId="3" borderId="9" xfId="0" applyFont="1" applyFill="1" applyBorder="1" applyAlignment="1">
      <alignment wrapText="1"/>
    </xf>
    <xf numFmtId="0" fontId="19" fillId="2" borderId="3" xfId="0" applyFont="1" applyFill="1" applyBorder="1" applyAlignment="1">
      <alignment horizontal="justify" vertical="center" wrapText="1"/>
    </xf>
    <xf numFmtId="0" fontId="18" fillId="0" borderId="34" xfId="0" applyFont="1" applyFill="1" applyBorder="1" applyAlignment="1">
      <alignment vertical="center" wrapText="1"/>
    </xf>
    <xf numFmtId="0" fontId="19" fillId="0" borderId="0" xfId="0" applyFont="1"/>
    <xf numFmtId="0" fontId="18" fillId="0" borderId="9" xfId="0" applyFont="1" applyBorder="1" applyAlignment="1">
      <alignment vertical="center" wrapText="1"/>
    </xf>
    <xf numFmtId="43" fontId="19" fillId="0" borderId="0" xfId="0" applyNumberFormat="1" applyFont="1"/>
    <xf numFmtId="0" fontId="18" fillId="0" borderId="6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20" fillId="0" borderId="0" xfId="0" applyFont="1" applyAlignment="1">
      <alignment wrapText="1"/>
    </xf>
    <xf numFmtId="0" fontId="20" fillId="0" borderId="0" xfId="0" applyFont="1" applyAlignment="1">
      <alignment horizontal="justify" vertical="center"/>
    </xf>
    <xf numFmtId="43" fontId="19" fillId="0" borderId="9" xfId="0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3" borderId="0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justify" vertical="center" wrapText="1"/>
    </xf>
    <xf numFmtId="43" fontId="4" fillId="0" borderId="9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top"/>
    </xf>
    <xf numFmtId="0" fontId="0" fillId="0" borderId="0" xfId="0" applyAlignment="1"/>
    <xf numFmtId="0" fontId="23" fillId="0" borderId="0" xfId="0" applyFont="1" applyAlignment="1">
      <alignment vertical="top"/>
    </xf>
    <xf numFmtId="0" fontId="24" fillId="0" borderId="0" xfId="0" applyFont="1" applyAlignment="1">
      <alignment vertical="top"/>
    </xf>
    <xf numFmtId="43" fontId="25" fillId="0" borderId="0" xfId="0" applyNumberFormat="1" applyFont="1" applyAlignment="1"/>
    <xf numFmtId="0" fontId="26" fillId="0" borderId="0" xfId="0" applyFont="1" applyAlignment="1">
      <alignment horizontal="left" vertical="top"/>
    </xf>
    <xf numFmtId="0" fontId="26" fillId="5" borderId="0" xfId="0" applyFont="1" applyFill="1" applyAlignment="1">
      <alignment horizontal="left" vertical="top"/>
    </xf>
    <xf numFmtId="0" fontId="23" fillId="0" borderId="0" xfId="0" applyFont="1" applyAlignment="1">
      <alignment horizontal="left" vertical="top"/>
    </xf>
    <xf numFmtId="0" fontId="27" fillId="0" borderId="0" xfId="0" applyFont="1" applyAlignment="1">
      <alignment horizontal="left" vertical="top"/>
    </xf>
    <xf numFmtId="0" fontId="27" fillId="0" borderId="0" xfId="0" applyFont="1" applyAlignment="1">
      <alignment horizontal="center" vertical="top"/>
    </xf>
    <xf numFmtId="14" fontId="27" fillId="0" borderId="0" xfId="0" applyNumberFormat="1" applyFont="1" applyAlignment="1">
      <alignment horizontal="left" vertical="top"/>
    </xf>
    <xf numFmtId="164" fontId="23" fillId="0" borderId="0" xfId="0" applyNumberFormat="1" applyFont="1" applyAlignment="1">
      <alignment horizontal="left" vertical="top"/>
    </xf>
    <xf numFmtId="165" fontId="23" fillId="0" borderId="0" xfId="0" applyNumberFormat="1" applyFont="1" applyAlignment="1">
      <alignment horizontal="right" vertical="top"/>
    </xf>
    <xf numFmtId="166" fontId="23" fillId="0" borderId="0" xfId="0" applyNumberFormat="1" applyFont="1" applyAlignment="1">
      <alignment vertical="top"/>
    </xf>
    <xf numFmtId="0" fontId="23" fillId="0" borderId="0" xfId="0" applyFont="1" applyAlignment="1">
      <alignment horizontal="right" vertical="top"/>
    </xf>
    <xf numFmtId="166" fontId="25" fillId="0" borderId="0" xfId="0" applyNumberFormat="1" applyFont="1" applyAlignment="1"/>
    <xf numFmtId="166" fontId="24" fillId="0" borderId="0" xfId="0" applyNumberFormat="1" applyFont="1" applyAlignment="1">
      <alignment vertical="top"/>
    </xf>
    <xf numFmtId="0" fontId="27" fillId="0" borderId="0" xfId="0" applyFont="1" applyAlignment="1">
      <alignment horizontal="left" vertical="center"/>
    </xf>
    <xf numFmtId="165" fontId="23" fillId="0" borderId="0" xfId="0" applyNumberFormat="1" applyFont="1" applyAlignment="1">
      <alignment horizontal="right" vertical="center"/>
    </xf>
    <xf numFmtId="0" fontId="25" fillId="0" borderId="0" xfId="0" applyFont="1" applyAlignment="1"/>
    <xf numFmtId="0" fontId="27" fillId="0" borderId="0" xfId="0" applyFont="1" applyAlignment="1">
      <alignment vertical="top"/>
    </xf>
    <xf numFmtId="0" fontId="28" fillId="0" borderId="0" xfId="0" applyFont="1" applyAlignment="1">
      <alignment vertical="top"/>
    </xf>
    <xf numFmtId="0" fontId="10" fillId="0" borderId="0" xfId="0" applyFont="1" applyAlignment="1"/>
    <xf numFmtId="43" fontId="0" fillId="0" borderId="0" xfId="0" applyNumberFormat="1" applyAlignment="1"/>
    <xf numFmtId="0" fontId="11" fillId="0" borderId="0" xfId="0" quotePrefix="1" applyFont="1"/>
    <xf numFmtId="43" fontId="5" fillId="0" borderId="9" xfId="0" applyNumberFormat="1" applyFont="1" applyBorder="1"/>
    <xf numFmtId="43" fontId="5" fillId="0" borderId="39" xfId="0" applyNumberFormat="1" applyFont="1" applyBorder="1"/>
    <xf numFmtId="43" fontId="5" fillId="0" borderId="40" xfId="0" applyNumberFormat="1" applyFont="1" applyBorder="1"/>
    <xf numFmtId="43" fontId="5" fillId="0" borderId="0" xfId="0" applyNumberFormat="1" applyFont="1" applyBorder="1"/>
    <xf numFmtId="0" fontId="13" fillId="0" borderId="25" xfId="1" applyFont="1" applyBorder="1" applyAlignment="1">
      <alignment horizontal="right"/>
    </xf>
    <xf numFmtId="0" fontId="13" fillId="0" borderId="25" xfId="1" applyFont="1" applyBorder="1" applyAlignment="1">
      <alignment horizontal="center"/>
    </xf>
    <xf numFmtId="43" fontId="13" fillId="0" borderId="41" xfId="1" applyNumberFormat="1" applyFont="1" applyBorder="1" applyAlignment="1">
      <alignment horizontal="center"/>
    </xf>
    <xf numFmtId="43" fontId="5" fillId="0" borderId="42" xfId="0" applyNumberFormat="1" applyFont="1" applyBorder="1"/>
    <xf numFmtId="43" fontId="13" fillId="0" borderId="43" xfId="1" applyNumberFormat="1" applyFont="1" applyBorder="1" applyAlignment="1">
      <alignment horizontal="center"/>
    </xf>
    <xf numFmtId="43" fontId="16" fillId="0" borderId="9" xfId="0" applyNumberFormat="1" applyFont="1" applyBorder="1" applyAlignment="1">
      <alignment wrapText="1"/>
    </xf>
    <xf numFmtId="0" fontId="12" fillId="0" borderId="0" xfId="0" applyFont="1" applyAlignment="1">
      <alignment horizontal="center"/>
    </xf>
    <xf numFmtId="0" fontId="7" fillId="0" borderId="9" xfId="0" applyFont="1" applyBorder="1" applyAlignment="1">
      <alignment vertical="center" wrapText="1"/>
    </xf>
    <xf numFmtId="43" fontId="5" fillId="0" borderId="21" xfId="0" applyNumberFormat="1" applyFont="1" applyBorder="1"/>
    <xf numFmtId="0" fontId="14" fillId="0" borderId="20" xfId="0" applyFont="1" applyBorder="1" applyAlignment="1">
      <alignment horizontal="center" vertical="center" wrapText="1"/>
    </xf>
    <xf numFmtId="43" fontId="7" fillId="0" borderId="23" xfId="0" applyNumberFormat="1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43" fontId="5" fillId="0" borderId="24" xfId="0" applyNumberFormat="1" applyFont="1" applyBorder="1"/>
    <xf numFmtId="43" fontId="5" fillId="0" borderId="24" xfId="0" applyNumberFormat="1" applyFont="1" applyBorder="1" applyAlignment="1">
      <alignment vertical="center" wrapText="1"/>
    </xf>
    <xf numFmtId="43" fontId="5" fillId="0" borderId="0" xfId="0" applyNumberFormat="1" applyFont="1" applyAlignment="1">
      <alignment vertical="center" wrapText="1"/>
    </xf>
    <xf numFmtId="0" fontId="29" fillId="0" borderId="0" xfId="0" applyFont="1"/>
    <xf numFmtId="0" fontId="29" fillId="0" borderId="0" xfId="0" applyFont="1" applyAlignment="1">
      <alignment horizontal="justify" vertical="center"/>
    </xf>
    <xf numFmtId="0" fontId="14" fillId="0" borderId="9" xfId="0" applyFont="1" applyBorder="1" applyAlignment="1">
      <alignment horizontal="center" vertical="center" wrapText="1"/>
    </xf>
    <xf numFmtId="43" fontId="11" fillId="0" borderId="21" xfId="0" applyNumberFormat="1" applyFont="1" applyBorder="1" applyAlignment="1">
      <alignment vertical="center"/>
    </xf>
    <xf numFmtId="0" fontId="7" fillId="0" borderId="22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justify" vertical="center" wrapText="1"/>
    </xf>
    <xf numFmtId="0" fontId="14" fillId="0" borderId="37" xfId="0" applyFont="1" applyBorder="1" applyAlignment="1">
      <alignment horizontal="center" vertical="center" wrapText="1"/>
    </xf>
    <xf numFmtId="43" fontId="14" fillId="0" borderId="37" xfId="0" applyNumberFormat="1" applyFont="1" applyBorder="1" applyAlignment="1">
      <alignment horizontal="center" vertical="center" wrapText="1"/>
    </xf>
    <xf numFmtId="43" fontId="11" fillId="0" borderId="38" xfId="0" applyNumberFormat="1" applyFont="1" applyBorder="1" applyAlignment="1">
      <alignment vertical="center"/>
    </xf>
    <xf numFmtId="4" fontId="5" fillId="0" borderId="0" xfId="0" applyNumberFormat="1" applyFont="1"/>
    <xf numFmtId="0" fontId="0" fillId="2" borderId="16" xfId="0" applyFill="1" applyBorder="1" applyAlignment="1">
      <alignment horizontal="justify" vertical="center" wrapText="1"/>
    </xf>
    <xf numFmtId="0" fontId="0" fillId="0" borderId="14" xfId="0" applyBorder="1" applyAlignment="1">
      <alignment vertical="center" wrapText="1"/>
    </xf>
    <xf numFmtId="0" fontId="0" fillId="0" borderId="14" xfId="0" applyBorder="1" applyAlignment="1"/>
    <xf numFmtId="0" fontId="0" fillId="0" borderId="0" xfId="0" applyBorder="1" applyAlignment="1"/>
    <xf numFmtId="0" fontId="7" fillId="0" borderId="17" xfId="0" applyFont="1" applyBorder="1" applyAlignment="1">
      <alignment vertical="center" wrapText="1"/>
    </xf>
    <xf numFmtId="0" fontId="7" fillId="0" borderId="18" xfId="0" applyFont="1" applyBorder="1" applyAlignment="1">
      <alignment vertical="center" wrapText="1"/>
    </xf>
    <xf numFmtId="0" fontId="7" fillId="0" borderId="20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5" fillId="2" borderId="16" xfId="0" applyFont="1" applyFill="1" applyBorder="1" applyAlignment="1">
      <alignment horizontal="justify" vertical="center" wrapText="1"/>
    </xf>
    <xf numFmtId="0" fontId="5" fillId="0" borderId="14" xfId="0" applyFont="1" applyBorder="1" applyAlignment="1">
      <alignment vertical="center" wrapText="1"/>
    </xf>
    <xf numFmtId="0" fontId="5" fillId="0" borderId="14" xfId="0" applyFont="1" applyBorder="1" applyAlignment="1"/>
    <xf numFmtId="0" fontId="5" fillId="2" borderId="4" xfId="0" applyFont="1" applyFill="1" applyBorder="1" applyAlignment="1">
      <alignment horizontal="justify" vertical="center" wrapText="1"/>
    </xf>
    <xf numFmtId="0" fontId="5" fillId="0" borderId="10" xfId="0" applyFont="1" applyBorder="1" applyAlignment="1">
      <alignment vertical="center" wrapText="1"/>
    </xf>
    <xf numFmtId="0" fontId="5" fillId="0" borderId="10" xfId="0" applyFont="1" applyBorder="1" applyAlignment="1"/>
    <xf numFmtId="0" fontId="0" fillId="2" borderId="5" xfId="0" applyFill="1" applyBorder="1" applyAlignment="1">
      <alignment horizontal="justify"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5" fillId="2" borderId="5" xfId="0" applyFont="1" applyFill="1" applyBorder="1" applyAlignment="1">
      <alignment horizontal="justify"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</cellXfs>
  <cellStyles count="5">
    <cellStyle name="Moeda 2" xfId="2"/>
    <cellStyle name="Moeda 3" xfId="4"/>
    <cellStyle name="Normal" xfId="0" builtinId="0"/>
    <cellStyle name="Normal 2" xfId="3"/>
    <cellStyle name="Normal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powerPivotData" Target="model/item.data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77"/>
  <sheetViews>
    <sheetView zoomScale="90" zoomScaleNormal="90" workbookViewId="0">
      <selection activeCell="H13" sqref="H13"/>
    </sheetView>
  </sheetViews>
  <sheetFormatPr defaultRowHeight="15" x14ac:dyDescent="0.25"/>
  <cols>
    <col min="1" max="1" width="9.140625" style="29"/>
    <col min="2" max="2" width="57.7109375" style="29" customWidth="1"/>
    <col min="3" max="3" width="9.140625" style="29"/>
    <col min="4" max="4" width="11.140625" style="29" bestFit="1" customWidth="1"/>
    <col min="5" max="5" width="9.140625" style="29" customWidth="1"/>
    <col min="6" max="16384" width="9.140625" style="29"/>
  </cols>
  <sheetData>
    <row r="1" spans="2:2" x14ac:dyDescent="0.25">
      <c r="B1" s="29" t="s">
        <v>86</v>
      </c>
    </row>
    <row r="3" spans="2:2" s="20" customFormat="1" ht="15.75" thickBot="1" x14ac:dyDescent="0.3">
      <c r="B3" s="45" t="s">
        <v>12</v>
      </c>
    </row>
    <row r="4" spans="2:2" s="20" customFormat="1" ht="30.75" thickBot="1" x14ac:dyDescent="0.3">
      <c r="B4" s="37" t="s">
        <v>5</v>
      </c>
    </row>
    <row r="5" spans="2:2" s="5" customFormat="1" ht="30.75" thickBot="1" x14ac:dyDescent="0.3">
      <c r="B5" s="52" t="s">
        <v>6</v>
      </c>
    </row>
    <row r="6" spans="2:2" s="20" customFormat="1" ht="30.75" thickBot="1" x14ac:dyDescent="0.3">
      <c r="B6" s="9" t="s">
        <v>10</v>
      </c>
    </row>
    <row r="7" spans="2:2" s="20" customFormat="1" ht="30.75" thickBot="1" x14ac:dyDescent="0.3">
      <c r="B7" s="9" t="s">
        <v>7</v>
      </c>
    </row>
    <row r="8" spans="2:2" ht="24" x14ac:dyDescent="0.25">
      <c r="B8" s="55" t="s">
        <v>76</v>
      </c>
    </row>
    <row r="9" spans="2:2" s="20" customFormat="1" ht="30.75" thickBot="1" x14ac:dyDescent="0.3">
      <c r="B9" s="9" t="s">
        <v>8</v>
      </c>
    </row>
    <row r="10" spans="2:2" s="20" customFormat="1" ht="30.75" thickBot="1" x14ac:dyDescent="0.3">
      <c r="B10" s="9" t="s">
        <v>9</v>
      </c>
    </row>
    <row r="11" spans="2:2" ht="45.75" thickBot="1" x14ac:dyDescent="0.3">
      <c r="B11" s="9" t="s">
        <v>21</v>
      </c>
    </row>
    <row r="12" spans="2:2" ht="60.75" thickBot="1" x14ac:dyDescent="0.3">
      <c r="B12" s="9" t="s">
        <v>22</v>
      </c>
    </row>
    <row r="13" spans="2:2" ht="60.75" thickBot="1" x14ac:dyDescent="0.3">
      <c r="B13" s="9" t="s">
        <v>23</v>
      </c>
    </row>
    <row r="14" spans="2:2" s="20" customFormat="1" x14ac:dyDescent="0.25">
      <c r="B14" s="56" t="s">
        <v>70</v>
      </c>
    </row>
    <row r="15" spans="2:2" ht="24.75" customHeight="1" thickBot="1" x14ac:dyDescent="0.3"/>
    <row r="16" spans="2:2" s="20" customFormat="1" ht="15.75" thickBot="1" x14ac:dyDescent="0.3">
      <c r="B16" s="37" t="s">
        <v>13</v>
      </c>
    </row>
    <row r="17" spans="2:3" s="26" customFormat="1" ht="30.75" thickBot="1" x14ac:dyDescent="0.3">
      <c r="B17" s="9" t="s">
        <v>14</v>
      </c>
    </row>
    <row r="18" spans="2:3" s="26" customFormat="1" ht="30.75" thickBot="1" x14ac:dyDescent="0.3">
      <c r="B18" s="9" t="s">
        <v>15</v>
      </c>
    </row>
    <row r="19" spans="2:3" s="26" customFormat="1" ht="45.75" thickBot="1" x14ac:dyDescent="0.3">
      <c r="B19" s="9" t="s">
        <v>16</v>
      </c>
    </row>
    <row r="20" spans="2:3" s="26" customFormat="1" ht="30.75" thickBot="1" x14ac:dyDescent="0.3">
      <c r="B20" s="9" t="s">
        <v>17</v>
      </c>
    </row>
    <row r="21" spans="2:3" s="26" customFormat="1" ht="30.75" thickBot="1" x14ac:dyDescent="0.3">
      <c r="B21" s="9" t="s">
        <v>18</v>
      </c>
    </row>
    <row r="22" spans="2:3" s="26" customFormat="1" ht="43.5" customHeight="1" thickBot="1" x14ac:dyDescent="0.3">
      <c r="B22" s="9" t="s">
        <v>19</v>
      </c>
    </row>
    <row r="23" spans="2:3" ht="15.75" customHeight="1" x14ac:dyDescent="0.25">
      <c r="B23" s="57"/>
    </row>
    <row r="25" spans="2:3" s="20" customFormat="1" x14ac:dyDescent="0.25">
      <c r="B25" s="56" t="s">
        <v>32</v>
      </c>
    </row>
    <row r="26" spans="2:3" s="20" customFormat="1" x14ac:dyDescent="0.25">
      <c r="B26" s="63" t="s">
        <v>27</v>
      </c>
    </row>
    <row r="27" spans="2:3" s="20" customFormat="1" x14ac:dyDescent="0.25">
      <c r="B27" s="63" t="s">
        <v>28</v>
      </c>
    </row>
    <row r="28" spans="2:3" s="20" customFormat="1" ht="30" x14ac:dyDescent="0.25">
      <c r="B28" s="63" t="s">
        <v>29</v>
      </c>
    </row>
    <row r="29" spans="2:3" s="20" customFormat="1" ht="30" x14ac:dyDescent="0.25">
      <c r="B29" s="63" t="s">
        <v>30</v>
      </c>
    </row>
    <row r="30" spans="2:3" s="20" customFormat="1" ht="30" x14ac:dyDescent="0.25">
      <c r="B30" s="63" t="s">
        <v>31</v>
      </c>
    </row>
    <row r="31" spans="2:3" ht="36" x14ac:dyDescent="0.25">
      <c r="B31" s="55" t="s">
        <v>34</v>
      </c>
      <c r="C31" s="30"/>
    </row>
    <row r="32" spans="2:3" ht="48" x14ac:dyDescent="0.25">
      <c r="B32" s="55" t="s">
        <v>37</v>
      </c>
      <c r="C32" s="30"/>
    </row>
    <row r="33" spans="2:3" ht="24" x14ac:dyDescent="0.25">
      <c r="B33" s="55" t="s">
        <v>36</v>
      </c>
      <c r="C33" s="30"/>
    </row>
    <row r="34" spans="2:3" x14ac:dyDescent="0.25">
      <c r="B34" s="55" t="s">
        <v>46</v>
      </c>
    </row>
    <row r="35" spans="2:3" ht="24.75" thickBot="1" x14ac:dyDescent="0.3">
      <c r="B35" s="55" t="s">
        <v>47</v>
      </c>
    </row>
    <row r="36" spans="2:3" ht="36.75" thickBot="1" x14ac:dyDescent="0.3">
      <c r="B36" s="1" t="s">
        <v>35</v>
      </c>
    </row>
    <row r="37" spans="2:3" ht="24.75" thickBot="1" x14ac:dyDescent="0.3">
      <c r="B37" s="1" t="s">
        <v>44</v>
      </c>
    </row>
    <row r="38" spans="2:3" ht="24.75" thickBot="1" x14ac:dyDescent="0.3">
      <c r="B38" s="1" t="s">
        <v>45</v>
      </c>
    </row>
    <row r="39" spans="2:3" ht="15" customHeight="1" x14ac:dyDescent="0.25">
      <c r="B39" s="57"/>
    </row>
    <row r="41" spans="2:3" x14ac:dyDescent="0.25">
      <c r="B41" s="55" t="s">
        <v>74</v>
      </c>
    </row>
    <row r="42" spans="2:3" s="20" customFormat="1" ht="30" x14ac:dyDescent="0.25">
      <c r="B42" s="28" t="s">
        <v>52</v>
      </c>
    </row>
    <row r="43" spans="2:3" s="20" customFormat="1" x14ac:dyDescent="0.25">
      <c r="B43" s="56" t="s">
        <v>53</v>
      </c>
    </row>
    <row r="44" spans="2:3" s="20" customFormat="1" ht="24" x14ac:dyDescent="0.25">
      <c r="B44" s="56" t="s">
        <v>54</v>
      </c>
    </row>
    <row r="45" spans="2:3" s="20" customFormat="1" ht="24" x14ac:dyDescent="0.25">
      <c r="B45" s="56" t="s">
        <v>56</v>
      </c>
    </row>
    <row r="46" spans="2:3" s="20" customFormat="1" ht="24" x14ac:dyDescent="0.25">
      <c r="B46" s="56" t="s">
        <v>57</v>
      </c>
    </row>
    <row r="47" spans="2:3" s="20" customFormat="1" ht="30" x14ac:dyDescent="0.25">
      <c r="B47" s="7" t="s">
        <v>40</v>
      </c>
    </row>
    <row r="48" spans="2:3" s="20" customFormat="1" ht="30" x14ac:dyDescent="0.25">
      <c r="B48" s="7" t="s">
        <v>41</v>
      </c>
    </row>
    <row r="49" spans="2:2" s="20" customFormat="1" ht="30" x14ac:dyDescent="0.25">
      <c r="B49" s="10" t="s">
        <v>38</v>
      </c>
    </row>
    <row r="50" spans="2:2" s="20" customFormat="1" ht="30" x14ac:dyDescent="0.25">
      <c r="B50" s="11" t="s">
        <v>39</v>
      </c>
    </row>
    <row r="51" spans="2:2" s="20" customFormat="1" ht="30" x14ac:dyDescent="0.25">
      <c r="B51" s="7" t="s">
        <v>42</v>
      </c>
    </row>
    <row r="52" spans="2:2" s="5" customFormat="1" ht="30" x14ac:dyDescent="0.25">
      <c r="B52" s="7" t="s">
        <v>58</v>
      </c>
    </row>
    <row r="53" spans="2:2" s="5" customFormat="1" ht="30" x14ac:dyDescent="0.25">
      <c r="B53" s="7" t="s">
        <v>43</v>
      </c>
    </row>
    <row r="54" spans="2:2" s="20" customFormat="1" ht="36" x14ac:dyDescent="0.25">
      <c r="B54" s="56" t="s">
        <v>64</v>
      </c>
    </row>
    <row r="55" spans="2:2" s="20" customFormat="1" ht="30" x14ac:dyDescent="0.25">
      <c r="B55" s="7" t="s">
        <v>65</v>
      </c>
    </row>
    <row r="56" spans="2:2" s="20" customFormat="1" ht="30" x14ac:dyDescent="0.25">
      <c r="B56" s="7" t="s">
        <v>66</v>
      </c>
    </row>
    <row r="57" spans="2:2" ht="24" x14ac:dyDescent="0.25">
      <c r="B57" s="55" t="s">
        <v>49</v>
      </c>
    </row>
    <row r="58" spans="2:2" s="5" customFormat="1" ht="24" x14ac:dyDescent="0.25">
      <c r="B58" s="35" t="s">
        <v>51</v>
      </c>
    </row>
    <row r="59" spans="2:2" ht="36" x14ac:dyDescent="0.25">
      <c r="B59" s="55" t="s">
        <v>55</v>
      </c>
    </row>
    <row r="63" spans="2:2" x14ac:dyDescent="0.25">
      <c r="B63" s="55" t="s">
        <v>78</v>
      </c>
    </row>
    <row r="64" spans="2:2" ht="30" x14ac:dyDescent="0.25">
      <c r="B64" s="7" t="s">
        <v>59</v>
      </c>
    </row>
    <row r="65" spans="2:2" ht="30" x14ac:dyDescent="0.25">
      <c r="B65" s="7" t="s">
        <v>60</v>
      </c>
    </row>
    <row r="66" spans="2:2" ht="30" x14ac:dyDescent="0.25">
      <c r="B66" s="7" t="s">
        <v>61</v>
      </c>
    </row>
    <row r="67" spans="2:2" ht="30" x14ac:dyDescent="0.25">
      <c r="B67" s="7" t="s">
        <v>62</v>
      </c>
    </row>
    <row r="68" spans="2:2" ht="24" x14ac:dyDescent="0.25">
      <c r="B68" s="56" t="s">
        <v>63</v>
      </c>
    </row>
    <row r="69" spans="2:2" ht="30.75" thickBot="1" x14ac:dyDescent="0.3">
      <c r="B69" s="9" t="s">
        <v>26</v>
      </c>
    </row>
    <row r="72" spans="2:2" x14ac:dyDescent="0.25">
      <c r="B72" s="55" t="s">
        <v>73</v>
      </c>
    </row>
    <row r="73" spans="2:2" s="20" customFormat="1" ht="48" x14ac:dyDescent="0.25">
      <c r="B73" s="56" t="s">
        <v>67</v>
      </c>
    </row>
    <row r="74" spans="2:2" ht="30.75" thickBot="1" x14ac:dyDescent="0.3">
      <c r="B74" s="9" t="s">
        <v>24</v>
      </c>
    </row>
    <row r="75" spans="2:2" ht="30.75" thickBot="1" x14ac:dyDescent="0.3">
      <c r="B75" s="9" t="s">
        <v>25</v>
      </c>
    </row>
    <row r="76" spans="2:2" ht="36" x14ac:dyDescent="0.25">
      <c r="B76" s="55" t="s">
        <v>77</v>
      </c>
    </row>
    <row r="77" spans="2:2" x14ac:dyDescent="0.25">
      <c r="B77" s="55" t="s">
        <v>72</v>
      </c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13"/>
  <sheetViews>
    <sheetView topLeftCell="B193" zoomScale="90" zoomScaleNormal="90" workbookViewId="0">
      <selection activeCell="E211" sqref="E211"/>
    </sheetView>
  </sheetViews>
  <sheetFormatPr defaultRowHeight="15" x14ac:dyDescent="0.25"/>
  <cols>
    <col min="2" max="2" width="9.140625" style="20"/>
    <col min="3" max="3" width="57.7109375" customWidth="1"/>
    <col min="4" max="4" width="8.5703125" style="12" customWidth="1"/>
    <col min="5" max="5" width="11" customWidth="1"/>
    <col min="6" max="6" width="16.42578125" style="12" customWidth="1"/>
    <col min="7" max="7" width="16.85546875" style="12" customWidth="1"/>
    <col min="8" max="9" width="12.140625" bestFit="1" customWidth="1"/>
    <col min="10" max="10" width="13.42578125" customWidth="1"/>
  </cols>
  <sheetData>
    <row r="1" spans="2:10 16384:16384" s="20" customFormat="1" x14ac:dyDescent="0.25">
      <c r="B1" s="41"/>
      <c r="C1" s="20" t="s">
        <v>98</v>
      </c>
      <c r="D1" s="27"/>
      <c r="F1" s="27"/>
      <c r="G1" s="27"/>
    </row>
    <row r="2" spans="2:10 16384:16384" s="20" customFormat="1" ht="15.75" thickBot="1" x14ac:dyDescent="0.3">
      <c r="B2" s="41"/>
      <c r="D2" s="27"/>
      <c r="F2" s="27"/>
      <c r="G2" s="27"/>
    </row>
    <row r="3" spans="2:10 16384:16384" s="44" customFormat="1" ht="63.95" customHeight="1" x14ac:dyDescent="0.25">
      <c r="B3" s="42" t="s">
        <v>11</v>
      </c>
      <c r="C3" s="194" t="s">
        <v>71</v>
      </c>
      <c r="D3" s="195"/>
      <c r="E3" s="195"/>
      <c r="F3" s="195"/>
      <c r="G3" s="196"/>
    </row>
    <row r="4" spans="2:10 16384:16384" s="20" customFormat="1" ht="36" x14ac:dyDescent="0.25">
      <c r="B4" s="23" t="s">
        <v>4</v>
      </c>
      <c r="C4" s="45" t="s">
        <v>12</v>
      </c>
      <c r="D4" s="24" t="s">
        <v>1</v>
      </c>
      <c r="E4" s="25" t="s">
        <v>2</v>
      </c>
      <c r="F4" s="24" t="s">
        <v>68</v>
      </c>
      <c r="G4" s="46" t="s">
        <v>69</v>
      </c>
    </row>
    <row r="5" spans="2:10 16384:16384" s="20" customFormat="1" ht="30.75" hidden="1" thickBot="1" x14ac:dyDescent="0.3">
      <c r="B5" s="38">
        <v>2</v>
      </c>
      <c r="C5" s="9" t="s">
        <v>6</v>
      </c>
      <c r="D5" s="18">
        <v>75</v>
      </c>
      <c r="E5" s="19">
        <v>40</v>
      </c>
      <c r="F5" s="18"/>
      <c r="G5" s="167"/>
    </row>
    <row r="6" spans="2:10 16384:16384" s="20" customFormat="1" ht="30.75" thickBot="1" x14ac:dyDescent="0.3">
      <c r="B6" s="168">
        <v>1</v>
      </c>
      <c r="C6" s="83" t="s">
        <v>10</v>
      </c>
      <c r="D6" s="84">
        <v>75</v>
      </c>
      <c r="E6" s="85">
        <v>30</v>
      </c>
      <c r="F6" s="84">
        <f>D6*E6</f>
        <v>2250</v>
      </c>
      <c r="G6" s="86">
        <f>14894.48*1.1</f>
        <v>16383.928000000002</v>
      </c>
      <c r="XFD6" s="20">
        <f>SUM(A6:XFC6)</f>
        <v>18739.928</v>
      </c>
    </row>
    <row r="7" spans="2:10 16384:16384" s="20" customFormat="1" ht="30.75" thickBot="1" x14ac:dyDescent="0.3">
      <c r="B7" s="36">
        <v>2</v>
      </c>
      <c r="C7" s="9" t="s">
        <v>7</v>
      </c>
      <c r="D7" s="18">
        <v>75</v>
      </c>
      <c r="E7" s="19">
        <v>40</v>
      </c>
      <c r="F7" s="18">
        <f>D7*E7</f>
        <v>3000</v>
      </c>
      <c r="G7" s="40">
        <f>1.1*9855.12</f>
        <v>10840.632000000001</v>
      </c>
    </row>
    <row r="8" spans="2:10 16384:16384" s="20" customFormat="1" ht="24" x14ac:dyDescent="0.25">
      <c r="B8" s="38">
        <v>3</v>
      </c>
      <c r="C8" s="166" t="s">
        <v>76</v>
      </c>
      <c r="D8" s="18">
        <v>75</v>
      </c>
      <c r="E8" s="6">
        <v>30</v>
      </c>
      <c r="F8" s="18">
        <f>D8*E8</f>
        <v>2250</v>
      </c>
      <c r="G8" s="27">
        <f>1.1*6216.76</f>
        <v>6838.4360000000006</v>
      </c>
    </row>
    <row r="9" spans="2:10 16384:16384" s="20" customFormat="1" ht="30.75" thickBot="1" x14ac:dyDescent="0.3">
      <c r="B9" s="38">
        <v>4</v>
      </c>
      <c r="C9" s="9" t="s">
        <v>8</v>
      </c>
      <c r="D9" s="18">
        <v>75</v>
      </c>
      <c r="E9" s="19">
        <v>40</v>
      </c>
      <c r="F9" s="18">
        <f t="shared" ref="F9:F10" si="0">D9*E9</f>
        <v>3000</v>
      </c>
      <c r="G9" s="167">
        <f>1.1*15840.35</f>
        <v>17424.385000000002</v>
      </c>
    </row>
    <row r="10" spans="2:10 16384:16384" s="20" customFormat="1" ht="30.75" thickBot="1" x14ac:dyDescent="0.3">
      <c r="B10" s="36">
        <v>5</v>
      </c>
      <c r="C10" s="9" t="s">
        <v>9</v>
      </c>
      <c r="D10" s="169">
        <v>75</v>
      </c>
      <c r="E10" s="170">
        <v>40</v>
      </c>
      <c r="F10" s="169">
        <f t="shared" si="0"/>
        <v>3000</v>
      </c>
      <c r="G10" s="171">
        <f>1.1*15840.35</f>
        <v>17424.385000000002</v>
      </c>
    </row>
    <row r="11" spans="2:10 16384:16384" s="20" customFormat="1" x14ac:dyDescent="0.25">
      <c r="B11" s="189" t="s">
        <v>1119</v>
      </c>
      <c r="C11" s="190"/>
      <c r="D11" s="190"/>
      <c r="E11" s="190"/>
      <c r="F11" s="190"/>
      <c r="G11" s="48">
        <f>SUM(F5:F10)</f>
        <v>13500</v>
      </c>
      <c r="I11" s="27"/>
    </row>
    <row r="12" spans="2:10 16384:16384" s="20" customFormat="1" x14ac:dyDescent="0.25">
      <c r="B12" s="191" t="s">
        <v>1120</v>
      </c>
      <c r="C12" s="192"/>
      <c r="D12" s="192"/>
      <c r="E12" s="192"/>
      <c r="F12" s="192"/>
      <c r="G12" s="50">
        <f>SUM(G5:G10)</f>
        <v>68911.766000000003</v>
      </c>
    </row>
    <row r="13" spans="2:10 16384:16384" s="20" customFormat="1" x14ac:dyDescent="0.25">
      <c r="B13" s="191" t="s">
        <v>1121</v>
      </c>
      <c r="C13" s="192"/>
      <c r="D13" s="192"/>
      <c r="E13" s="192"/>
      <c r="F13" s="192"/>
      <c r="G13" s="50">
        <f>SUM(G11:G12)</f>
        <v>82411.766000000003</v>
      </c>
      <c r="J13" s="27"/>
    </row>
    <row r="14" spans="2:10 16384:16384" s="20" customFormat="1" ht="15" customHeight="1" x14ac:dyDescent="0.25">
      <c r="B14" s="192" t="s">
        <v>1122</v>
      </c>
      <c r="C14" s="192"/>
      <c r="D14" s="192"/>
      <c r="E14" s="192"/>
      <c r="F14" s="192"/>
      <c r="G14" s="51" t="s">
        <v>1118</v>
      </c>
      <c r="J14" s="27"/>
    </row>
    <row r="15" spans="2:10 16384:16384" s="20" customFormat="1" ht="15.75" customHeight="1" thickBot="1" x14ac:dyDescent="0.3">
      <c r="B15" s="192" t="s">
        <v>1123</v>
      </c>
      <c r="C15" s="192"/>
      <c r="D15" s="192"/>
      <c r="E15" s="192"/>
      <c r="F15" s="192"/>
      <c r="G15" s="172"/>
    </row>
    <row r="16" spans="2:10 16384:16384" s="20" customFormat="1" x14ac:dyDescent="0.25">
      <c r="B16" s="43"/>
      <c r="C16" s="43"/>
      <c r="D16" s="173"/>
      <c r="E16" s="43"/>
      <c r="F16" s="173"/>
      <c r="G16" s="27"/>
    </row>
    <row r="17" spans="2:11" s="20" customFormat="1" ht="15.75" thickBot="1" x14ac:dyDescent="0.3">
      <c r="D17" s="27"/>
      <c r="F17" s="27"/>
      <c r="G17" s="27"/>
    </row>
    <row r="18" spans="2:11" s="44" customFormat="1" ht="63.95" customHeight="1" thickBot="1" x14ac:dyDescent="0.3">
      <c r="B18" s="42" t="s">
        <v>20</v>
      </c>
      <c r="C18" s="197" t="s">
        <v>71</v>
      </c>
      <c r="D18" s="198"/>
      <c r="E18" s="198"/>
      <c r="F18" s="198"/>
      <c r="G18" s="199"/>
    </row>
    <row r="19" spans="2:11" s="20" customFormat="1" ht="36.75" thickBot="1" x14ac:dyDescent="0.3">
      <c r="B19" s="36" t="s">
        <v>4</v>
      </c>
      <c r="C19" s="37" t="s">
        <v>13</v>
      </c>
      <c r="D19" s="47" t="s">
        <v>1</v>
      </c>
      <c r="E19" s="53" t="s">
        <v>2</v>
      </c>
      <c r="F19" s="47" t="s">
        <v>3</v>
      </c>
      <c r="G19" s="54" t="s">
        <v>69</v>
      </c>
    </row>
    <row r="20" spans="2:11" s="26" customFormat="1" ht="30.75" hidden="1" thickBot="1" x14ac:dyDescent="0.3">
      <c r="B20" s="38">
        <v>1</v>
      </c>
      <c r="C20" s="9" t="s">
        <v>14</v>
      </c>
      <c r="D20" s="18"/>
      <c r="E20" s="6"/>
      <c r="F20" s="18"/>
      <c r="G20" s="40"/>
    </row>
    <row r="21" spans="2:11" s="26" customFormat="1" ht="30.75" thickBot="1" x14ac:dyDescent="0.3">
      <c r="B21" s="38">
        <v>1</v>
      </c>
      <c r="C21" s="9" t="s">
        <v>151</v>
      </c>
      <c r="D21" s="18">
        <f>1.1*75</f>
        <v>82.5</v>
      </c>
      <c r="E21" s="6">
        <v>30</v>
      </c>
      <c r="F21" s="18">
        <f>D21*E21</f>
        <v>2475</v>
      </c>
      <c r="G21" s="40">
        <f>1.1*11984.35</f>
        <v>13182.785000000002</v>
      </c>
    </row>
    <row r="22" spans="2:11" s="26" customFormat="1" ht="30.75" thickBot="1" x14ac:dyDescent="0.3">
      <c r="B22" s="38">
        <v>2</v>
      </c>
      <c r="C22" s="9" t="s">
        <v>99</v>
      </c>
      <c r="D22" s="18">
        <f t="shared" ref="D22:D28" si="1">1.1*75</f>
        <v>82.5</v>
      </c>
      <c r="E22" s="6">
        <v>30</v>
      </c>
      <c r="F22" s="18">
        <f>D22*E22</f>
        <v>2475</v>
      </c>
      <c r="G22" s="40">
        <f>1.1*17060.02</f>
        <v>18766.022000000001</v>
      </c>
    </row>
    <row r="23" spans="2:11" s="26" customFormat="1" x14ac:dyDescent="0.25">
      <c r="B23" s="38">
        <v>3</v>
      </c>
      <c r="C23" s="174" t="s">
        <v>111</v>
      </c>
      <c r="D23" s="18">
        <f t="shared" si="1"/>
        <v>82.5</v>
      </c>
      <c r="E23" s="6">
        <v>30</v>
      </c>
      <c r="F23" s="18">
        <v>2250</v>
      </c>
      <c r="G23" s="40">
        <f>1.1*17060.02</f>
        <v>18766.022000000001</v>
      </c>
    </row>
    <row r="24" spans="2:11" s="26" customFormat="1" ht="30" x14ac:dyDescent="0.25">
      <c r="B24" s="38">
        <v>4</v>
      </c>
      <c r="C24" s="175" t="s">
        <v>146</v>
      </c>
      <c r="D24" s="18">
        <f t="shared" si="1"/>
        <v>82.5</v>
      </c>
      <c r="E24" s="6">
        <v>30</v>
      </c>
      <c r="F24" s="18">
        <v>2250</v>
      </c>
      <c r="G24" s="40">
        <v>17060</v>
      </c>
    </row>
    <row r="25" spans="2:11" s="26" customFormat="1" ht="30.75" thickBot="1" x14ac:dyDescent="0.3">
      <c r="B25" s="38">
        <v>5</v>
      </c>
      <c r="C25" s="9" t="s">
        <v>17</v>
      </c>
      <c r="D25" s="18">
        <f t="shared" si="1"/>
        <v>82.5</v>
      </c>
      <c r="E25" s="6">
        <v>30</v>
      </c>
      <c r="F25" s="18">
        <f>D25*E25</f>
        <v>2475</v>
      </c>
      <c r="G25" s="40">
        <f>1.1*5998.66</f>
        <v>6598.5260000000007</v>
      </c>
    </row>
    <row r="26" spans="2:11" s="26" customFormat="1" ht="30.75" thickBot="1" x14ac:dyDescent="0.3">
      <c r="B26" s="168">
        <v>6</v>
      </c>
      <c r="C26" s="83" t="s">
        <v>18</v>
      </c>
      <c r="D26" s="18">
        <f t="shared" si="1"/>
        <v>82.5</v>
      </c>
      <c r="E26" s="176">
        <v>30</v>
      </c>
      <c r="F26" s="84">
        <f t="shared" ref="F26" si="2">D26*E26</f>
        <v>2475</v>
      </c>
      <c r="G26" s="177">
        <f>1.1*13216.24</f>
        <v>14537.864000000001</v>
      </c>
    </row>
    <row r="27" spans="2:11" s="26" customFormat="1" ht="30.75" thickBot="1" x14ac:dyDescent="0.3">
      <c r="B27" s="178">
        <v>7</v>
      </c>
      <c r="C27" s="9" t="s">
        <v>19</v>
      </c>
      <c r="D27" s="18">
        <f t="shared" si="1"/>
        <v>82.5</v>
      </c>
      <c r="E27" s="6">
        <v>30</v>
      </c>
      <c r="F27" s="18">
        <f t="shared" ref="F27" si="3">D27*E27</f>
        <v>2475</v>
      </c>
      <c r="G27" s="40">
        <f>1.1*13217.24</f>
        <v>14538.964000000002</v>
      </c>
    </row>
    <row r="28" spans="2:11" s="26" customFormat="1" ht="15.75" thickBot="1" x14ac:dyDescent="0.3">
      <c r="B28" s="179">
        <v>8</v>
      </c>
      <c r="C28" s="180" t="s">
        <v>132</v>
      </c>
      <c r="D28" s="18">
        <f t="shared" si="1"/>
        <v>82.5</v>
      </c>
      <c r="E28" s="181">
        <v>28</v>
      </c>
      <c r="F28" s="182">
        <v>2250</v>
      </c>
      <c r="G28" s="183">
        <f>1.1*13217.24</f>
        <v>14538.964000000002</v>
      </c>
    </row>
    <row r="29" spans="2:11" s="20" customFormat="1" ht="15" customHeight="1" x14ac:dyDescent="0.25">
      <c r="B29" s="189" t="s">
        <v>1119</v>
      </c>
      <c r="C29" s="190"/>
      <c r="D29" s="190"/>
      <c r="E29" s="190"/>
      <c r="F29" s="190"/>
      <c r="G29" s="48">
        <f>SUM(F20:F27)</f>
        <v>16875</v>
      </c>
      <c r="I29" s="27"/>
      <c r="J29" s="27"/>
      <c r="K29" s="27"/>
    </row>
    <row r="30" spans="2:11" s="20" customFormat="1" ht="15" customHeight="1" x14ac:dyDescent="0.25">
      <c r="B30" s="191" t="s">
        <v>1120</v>
      </c>
      <c r="C30" s="192"/>
      <c r="D30" s="192"/>
      <c r="E30" s="192"/>
      <c r="F30" s="192"/>
      <c r="G30" s="50">
        <f>SUM(G20:G27)</f>
        <v>103450.183</v>
      </c>
      <c r="H30" s="184"/>
      <c r="I30" s="27"/>
    </row>
    <row r="31" spans="2:11" s="20" customFormat="1" ht="15" customHeight="1" x14ac:dyDescent="0.25">
      <c r="B31" s="191" t="s">
        <v>1121</v>
      </c>
      <c r="C31" s="192"/>
      <c r="D31" s="192"/>
      <c r="E31" s="192"/>
      <c r="F31" s="192"/>
      <c r="G31" s="50">
        <f>SUM(G29:G30)</f>
        <v>120325.183</v>
      </c>
    </row>
    <row r="32" spans="2:11" s="20" customFormat="1" ht="15" customHeight="1" x14ac:dyDescent="0.25">
      <c r="B32" s="192" t="s">
        <v>1122</v>
      </c>
      <c r="C32" s="192"/>
      <c r="D32" s="192"/>
      <c r="E32" s="192"/>
      <c r="F32" s="192"/>
      <c r="G32" s="51" t="s">
        <v>1118</v>
      </c>
      <c r="J32" s="27"/>
    </row>
    <row r="33" spans="2:10" s="20" customFormat="1" ht="15.75" customHeight="1" thickBot="1" x14ac:dyDescent="0.3">
      <c r="B33" s="192" t="s">
        <v>1123</v>
      </c>
      <c r="C33" s="192"/>
      <c r="D33" s="192"/>
      <c r="E33" s="192"/>
      <c r="F33" s="192"/>
      <c r="G33" s="172"/>
    </row>
    <row r="34" spans="2:10" s="29" customFormat="1" ht="15.75" customHeight="1" x14ac:dyDescent="0.25">
      <c r="B34" s="57"/>
      <c r="C34" s="57"/>
      <c r="D34" s="57"/>
      <c r="E34" s="57"/>
      <c r="F34" s="57"/>
      <c r="G34" s="58"/>
    </row>
    <row r="35" spans="2:10" ht="15.75" thickBot="1" x14ac:dyDescent="0.3"/>
    <row r="36" spans="2:10" s="44" customFormat="1" ht="63.95" customHeight="1" x14ac:dyDescent="0.25">
      <c r="B36" s="42" t="s">
        <v>79</v>
      </c>
      <c r="C36" s="203" t="s">
        <v>71</v>
      </c>
      <c r="D36" s="204"/>
      <c r="E36" s="204"/>
      <c r="F36" s="205"/>
      <c r="G36" s="61"/>
    </row>
    <row r="37" spans="2:10" s="20" customFormat="1" ht="36" x14ac:dyDescent="0.25">
      <c r="B37" s="6" t="s">
        <v>4</v>
      </c>
      <c r="C37" s="49" t="s">
        <v>101</v>
      </c>
      <c r="D37" s="18" t="s">
        <v>1</v>
      </c>
      <c r="E37" s="6" t="s">
        <v>2</v>
      </c>
      <c r="F37" s="18" t="s">
        <v>3</v>
      </c>
      <c r="G37" s="62" t="s">
        <v>69</v>
      </c>
    </row>
    <row r="38" spans="2:10" s="99" customFormat="1" ht="30" x14ac:dyDescent="0.25">
      <c r="B38" s="104">
        <v>1</v>
      </c>
      <c r="C38" s="105" t="s">
        <v>152</v>
      </c>
      <c r="D38" s="97">
        <f>1.1*75</f>
        <v>82.5</v>
      </c>
      <c r="E38" s="95">
        <v>40</v>
      </c>
      <c r="F38" s="97">
        <f>D38*E38</f>
        <v>3300</v>
      </c>
      <c r="G38" s="98">
        <f>1.1*21710.27</f>
        <v>23881.297000000002</v>
      </c>
    </row>
    <row r="39" spans="2:10" s="99" customFormat="1" ht="30" x14ac:dyDescent="0.25">
      <c r="B39" s="104">
        <v>2</v>
      </c>
      <c r="C39" s="105" t="s">
        <v>153</v>
      </c>
      <c r="D39" s="97">
        <f t="shared" ref="D39:D41" si="4">1.1*75</f>
        <v>82.5</v>
      </c>
      <c r="E39" s="95">
        <v>40</v>
      </c>
      <c r="F39" s="97">
        <f t="shared" ref="F39:F40" si="5">D39*E39</f>
        <v>3300</v>
      </c>
      <c r="G39" s="98">
        <f>1.1*21711.27</f>
        <v>23882.397000000001</v>
      </c>
    </row>
    <row r="40" spans="2:10" s="99" customFormat="1" ht="30" x14ac:dyDescent="0.25">
      <c r="B40" s="104">
        <v>3</v>
      </c>
      <c r="C40" s="105" t="s">
        <v>150</v>
      </c>
      <c r="D40" s="97">
        <f t="shared" si="4"/>
        <v>82.5</v>
      </c>
      <c r="E40" s="95">
        <v>40</v>
      </c>
      <c r="F40" s="97">
        <f t="shared" si="5"/>
        <v>3300</v>
      </c>
      <c r="G40" s="98">
        <f>1.1*21712.27</f>
        <v>23883.497000000003</v>
      </c>
    </row>
    <row r="41" spans="2:10" s="99" customFormat="1" ht="30.75" thickBot="1" x14ac:dyDescent="0.3">
      <c r="B41" s="104">
        <v>5</v>
      </c>
      <c r="C41" s="105" t="s">
        <v>154</v>
      </c>
      <c r="D41" s="97">
        <f t="shared" si="4"/>
        <v>82.5</v>
      </c>
      <c r="E41" s="95">
        <v>30</v>
      </c>
      <c r="F41" s="97">
        <f>D41*E41</f>
        <v>2475</v>
      </c>
      <c r="G41" s="98">
        <f>1.1*20403.03</f>
        <v>22443.332999999999</v>
      </c>
    </row>
    <row r="42" spans="2:10" s="20" customFormat="1" ht="15" customHeight="1" x14ac:dyDescent="0.25">
      <c r="B42" s="189" t="s">
        <v>1119</v>
      </c>
      <c r="C42" s="190"/>
      <c r="D42" s="190"/>
      <c r="E42" s="190"/>
      <c r="F42" s="190"/>
      <c r="G42" s="18">
        <f>SUM(F37:F41)</f>
        <v>12375</v>
      </c>
    </row>
    <row r="43" spans="2:10" s="20" customFormat="1" ht="15" customHeight="1" x14ac:dyDescent="0.25">
      <c r="B43" s="191" t="s">
        <v>1120</v>
      </c>
      <c r="C43" s="192"/>
      <c r="D43" s="192"/>
      <c r="E43" s="192"/>
      <c r="F43" s="192"/>
      <c r="G43" s="18">
        <f>SUM(G37:G41)</f>
        <v>94090.524000000005</v>
      </c>
    </row>
    <row r="44" spans="2:10" s="20" customFormat="1" ht="15" customHeight="1" x14ac:dyDescent="0.25">
      <c r="B44" s="191" t="s">
        <v>1121</v>
      </c>
      <c r="C44" s="192"/>
      <c r="D44" s="192"/>
      <c r="E44" s="192"/>
      <c r="F44" s="192"/>
      <c r="G44" s="18">
        <f>SUM(G42:G43)</f>
        <v>106465.524</v>
      </c>
    </row>
    <row r="45" spans="2:10" s="20" customFormat="1" ht="15" customHeight="1" x14ac:dyDescent="0.25">
      <c r="B45" s="193" t="s">
        <v>1122</v>
      </c>
      <c r="C45" s="193"/>
      <c r="D45" s="193"/>
      <c r="E45" s="193"/>
      <c r="F45" s="193"/>
      <c r="G45" s="51" t="s">
        <v>1118</v>
      </c>
      <c r="J45" s="27"/>
    </row>
    <row r="46" spans="2:10" s="29" customFormat="1" ht="15.75" customHeight="1" thickBot="1" x14ac:dyDescent="0.3">
      <c r="B46" s="193" t="s">
        <v>1123</v>
      </c>
      <c r="C46" s="193"/>
      <c r="D46" s="193"/>
      <c r="E46" s="193"/>
      <c r="F46" s="193"/>
      <c r="G46" s="39"/>
    </row>
    <row r="47" spans="2:10" ht="15.75" thickBot="1" x14ac:dyDescent="0.3"/>
    <row r="48" spans="2:10" s="2" customFormat="1" ht="63.95" customHeight="1" x14ac:dyDescent="0.25">
      <c r="B48" s="42" t="s">
        <v>33</v>
      </c>
      <c r="C48" s="200" t="s">
        <v>0</v>
      </c>
      <c r="D48" s="201"/>
      <c r="E48" s="201"/>
      <c r="F48" s="202"/>
      <c r="G48" s="17"/>
    </row>
    <row r="49" spans="2:9" ht="36" x14ac:dyDescent="0.25">
      <c r="B49" s="23" t="s">
        <v>4</v>
      </c>
      <c r="C49" s="32" t="s">
        <v>102</v>
      </c>
      <c r="D49" s="33" t="s">
        <v>1</v>
      </c>
      <c r="E49" s="31" t="s">
        <v>2</v>
      </c>
      <c r="F49" s="33" t="s">
        <v>3</v>
      </c>
      <c r="G49" s="34" t="s">
        <v>69</v>
      </c>
    </row>
    <row r="50" spans="2:9" s="99" customFormat="1" ht="36" x14ac:dyDescent="0.25">
      <c r="B50" s="110">
        <v>1</v>
      </c>
      <c r="C50" s="118" t="s">
        <v>133</v>
      </c>
      <c r="D50" s="112">
        <f>1.1*75</f>
        <v>82.5</v>
      </c>
      <c r="E50" s="110">
        <v>40</v>
      </c>
      <c r="F50" s="112">
        <f>D50*E50</f>
        <v>3300</v>
      </c>
      <c r="G50" s="124">
        <v>12450.58</v>
      </c>
      <c r="H50" s="102"/>
    </row>
    <row r="51" spans="2:9" s="117" customFormat="1" ht="48" x14ac:dyDescent="0.25">
      <c r="B51" s="110">
        <v>2</v>
      </c>
      <c r="C51" s="118" t="s">
        <v>139</v>
      </c>
      <c r="D51" s="112">
        <f t="shared" ref="D51:D55" si="6">1.1*75</f>
        <v>82.5</v>
      </c>
      <c r="E51" s="110">
        <v>40</v>
      </c>
      <c r="F51" s="112">
        <f t="shared" ref="F51:F52" si="7">D51*E51</f>
        <v>3300</v>
      </c>
      <c r="G51" s="124">
        <v>12450.58</v>
      </c>
      <c r="H51" s="125"/>
    </row>
    <row r="52" spans="2:9" s="99" customFormat="1" ht="24" x14ac:dyDescent="0.25">
      <c r="B52" s="110">
        <v>3</v>
      </c>
      <c r="C52" s="118" t="s">
        <v>134</v>
      </c>
      <c r="D52" s="112">
        <f t="shared" si="6"/>
        <v>82.5</v>
      </c>
      <c r="E52" s="110">
        <v>40</v>
      </c>
      <c r="F52" s="112">
        <f t="shared" si="7"/>
        <v>3300</v>
      </c>
      <c r="G52" s="124">
        <v>12450.58</v>
      </c>
      <c r="H52" s="102"/>
    </row>
    <row r="53" spans="2:9" s="117" customFormat="1" x14ac:dyDescent="0.25">
      <c r="B53" s="110">
        <v>4</v>
      </c>
      <c r="C53" s="118" t="s">
        <v>144</v>
      </c>
      <c r="D53" s="112">
        <f t="shared" si="6"/>
        <v>82.5</v>
      </c>
      <c r="E53" s="110">
        <v>40</v>
      </c>
      <c r="F53" s="112">
        <v>3000</v>
      </c>
      <c r="G53" s="124">
        <v>12450.58</v>
      </c>
      <c r="H53" s="125"/>
    </row>
    <row r="54" spans="2:9" s="117" customFormat="1" x14ac:dyDescent="0.25">
      <c r="B54" s="110">
        <v>5</v>
      </c>
      <c r="C54" s="118" t="s">
        <v>143</v>
      </c>
      <c r="D54" s="112">
        <f t="shared" si="6"/>
        <v>82.5</v>
      </c>
      <c r="E54" s="110">
        <v>40</v>
      </c>
      <c r="F54" s="112">
        <v>3000</v>
      </c>
      <c r="G54" s="124">
        <v>12450.58</v>
      </c>
      <c r="H54" s="125"/>
    </row>
    <row r="55" spans="2:9" s="117" customFormat="1" ht="15.75" thickBot="1" x14ac:dyDescent="0.3">
      <c r="B55" s="110">
        <v>6</v>
      </c>
      <c r="C55" s="118" t="s">
        <v>142</v>
      </c>
      <c r="D55" s="112">
        <f t="shared" si="6"/>
        <v>82.5</v>
      </c>
      <c r="E55" s="110">
        <v>40</v>
      </c>
      <c r="F55" s="112">
        <v>3000</v>
      </c>
      <c r="G55" s="124">
        <v>12450.59</v>
      </c>
      <c r="H55" s="125"/>
    </row>
    <row r="56" spans="2:9" ht="15" customHeight="1" x14ac:dyDescent="0.25">
      <c r="B56" s="189" t="s">
        <v>1119</v>
      </c>
      <c r="C56" s="190"/>
      <c r="D56" s="190"/>
      <c r="E56" s="190"/>
      <c r="F56" s="190"/>
      <c r="G56" s="13">
        <f>SUM(F49:F61)</f>
        <v>18900</v>
      </c>
      <c r="H56" s="12"/>
      <c r="I56" s="12"/>
    </row>
    <row r="57" spans="2:9" ht="15" customHeight="1" x14ac:dyDescent="0.25">
      <c r="B57" s="191" t="s">
        <v>1120</v>
      </c>
      <c r="C57" s="192"/>
      <c r="D57" s="192"/>
      <c r="E57" s="192"/>
      <c r="F57" s="192"/>
      <c r="G57" s="13">
        <f>SUM(G50:G55)</f>
        <v>74703.490000000005</v>
      </c>
      <c r="H57" s="12"/>
      <c r="I57" s="12"/>
    </row>
    <row r="58" spans="2:9" ht="15" customHeight="1" x14ac:dyDescent="0.25">
      <c r="B58" s="191" t="s">
        <v>1121</v>
      </c>
      <c r="C58" s="192"/>
      <c r="D58" s="192"/>
      <c r="E58" s="192"/>
      <c r="F58" s="192"/>
      <c r="G58" s="13">
        <f>SUM(G56:G57)</f>
        <v>93603.49</v>
      </c>
      <c r="I58" s="12"/>
    </row>
    <row r="59" spans="2:9" ht="15" customHeight="1" x14ac:dyDescent="0.25">
      <c r="B59" s="193" t="s">
        <v>1122</v>
      </c>
      <c r="C59" s="193"/>
      <c r="D59" s="193"/>
      <c r="E59" s="193"/>
      <c r="F59" s="193"/>
      <c r="G59" s="21">
        <v>0</v>
      </c>
      <c r="I59" s="12"/>
    </row>
    <row r="60" spans="2:9" ht="15" customHeight="1" x14ac:dyDescent="0.25">
      <c r="B60" s="193" t="s">
        <v>1123</v>
      </c>
      <c r="C60" s="193"/>
      <c r="D60" s="193"/>
      <c r="E60" s="193"/>
      <c r="F60" s="193"/>
      <c r="G60" s="14"/>
      <c r="H60" s="12"/>
    </row>
    <row r="61" spans="2:9" x14ac:dyDescent="0.25">
      <c r="H61" s="12"/>
    </row>
    <row r="62" spans="2:9" s="29" customFormat="1" ht="15.75" thickBot="1" x14ac:dyDescent="0.3">
      <c r="B62" s="20"/>
      <c r="D62" s="12"/>
      <c r="F62" s="12"/>
      <c r="G62" s="12"/>
    </row>
    <row r="63" spans="2:9" s="2" customFormat="1" ht="63.95" customHeight="1" x14ac:dyDescent="0.25">
      <c r="B63" s="42" t="s">
        <v>80</v>
      </c>
      <c r="C63" s="200" t="s">
        <v>0</v>
      </c>
      <c r="D63" s="201"/>
      <c r="E63" s="201"/>
      <c r="F63" s="202"/>
      <c r="G63" s="17"/>
    </row>
    <row r="64" spans="2:9" s="29" customFormat="1" ht="36" x14ac:dyDescent="0.25">
      <c r="B64" s="6" t="s">
        <v>4</v>
      </c>
      <c r="C64" s="22" t="s">
        <v>103</v>
      </c>
      <c r="D64" s="13" t="s">
        <v>1</v>
      </c>
      <c r="E64" s="3" t="s">
        <v>2</v>
      </c>
      <c r="F64" s="13" t="s">
        <v>3</v>
      </c>
      <c r="G64" s="15" t="s">
        <v>69</v>
      </c>
    </row>
    <row r="65" spans="2:8" s="29" customFormat="1" x14ac:dyDescent="0.25">
      <c r="B65" s="6">
        <v>1</v>
      </c>
      <c r="C65" s="22" t="s">
        <v>46</v>
      </c>
      <c r="D65" s="97">
        <f>1.1*75</f>
        <v>82.5</v>
      </c>
      <c r="E65" s="3">
        <v>30</v>
      </c>
      <c r="F65" s="13">
        <f>D65*E65</f>
        <v>2475</v>
      </c>
      <c r="G65" s="16">
        <f>1.1*15870</f>
        <v>17457</v>
      </c>
    </row>
    <row r="66" spans="2:8" s="99" customFormat="1" ht="24" x14ac:dyDescent="0.25">
      <c r="B66" s="95">
        <v>2</v>
      </c>
      <c r="C66" s="96" t="s">
        <v>159</v>
      </c>
      <c r="D66" s="97">
        <f>1.1*75</f>
        <v>82.5</v>
      </c>
      <c r="E66" s="95">
        <v>30</v>
      </c>
      <c r="F66" s="97">
        <v>2250</v>
      </c>
      <c r="G66" s="16">
        <f t="shared" ref="G66:G67" si="8">1.1*15870</f>
        <v>17457</v>
      </c>
    </row>
    <row r="67" spans="2:8" s="99" customFormat="1" x14ac:dyDescent="0.25">
      <c r="B67" s="110">
        <v>3</v>
      </c>
      <c r="C67" s="117" t="s">
        <v>128</v>
      </c>
      <c r="D67" s="97">
        <f t="shared" ref="D67:D71" si="9">1.1*75</f>
        <v>82.5</v>
      </c>
      <c r="E67" s="110">
        <v>30</v>
      </c>
      <c r="F67" s="112">
        <v>2250</v>
      </c>
      <c r="G67" s="16">
        <f t="shared" si="8"/>
        <v>17457</v>
      </c>
    </row>
    <row r="68" spans="2:8" s="99" customFormat="1" ht="24.75" thickBot="1" x14ac:dyDescent="0.3">
      <c r="B68" s="95">
        <v>4</v>
      </c>
      <c r="C68" s="96" t="s">
        <v>47</v>
      </c>
      <c r="D68" s="97">
        <f t="shared" si="9"/>
        <v>82.5</v>
      </c>
      <c r="E68" s="95">
        <v>30</v>
      </c>
      <c r="F68" s="97">
        <f>D68*E68</f>
        <v>2475</v>
      </c>
      <c r="G68" s="98">
        <f>1.1*3957.04</f>
        <v>4352.7440000000006</v>
      </c>
    </row>
    <row r="69" spans="2:8" s="99" customFormat="1" ht="24.75" thickBot="1" x14ac:dyDescent="0.3">
      <c r="B69" s="110">
        <v>6</v>
      </c>
      <c r="C69" s="120" t="s">
        <v>129</v>
      </c>
      <c r="D69" s="97">
        <f t="shared" si="9"/>
        <v>82.5</v>
      </c>
      <c r="E69" s="110">
        <v>30</v>
      </c>
      <c r="F69" s="112">
        <f>D69*E69</f>
        <v>2475</v>
      </c>
      <c r="G69" s="98">
        <f>1.1*13482.4</f>
        <v>14830.640000000001</v>
      </c>
    </row>
    <row r="70" spans="2:8" s="117" customFormat="1" ht="24.75" thickBot="1" x14ac:dyDescent="0.3">
      <c r="B70" s="110">
        <v>7</v>
      </c>
      <c r="C70" s="120" t="s">
        <v>120</v>
      </c>
      <c r="D70" s="97">
        <f t="shared" si="9"/>
        <v>82.5</v>
      </c>
      <c r="E70" s="110">
        <v>30</v>
      </c>
      <c r="F70" s="112">
        <f>D70*E70</f>
        <v>2475</v>
      </c>
      <c r="G70" s="113">
        <f>1.1*13482.4</f>
        <v>14830.640000000001</v>
      </c>
    </row>
    <row r="71" spans="2:8" s="99" customFormat="1" ht="24.75" thickBot="1" x14ac:dyDescent="0.3">
      <c r="B71" s="95">
        <v>8</v>
      </c>
      <c r="C71" s="121" t="s">
        <v>122</v>
      </c>
      <c r="D71" s="97">
        <f t="shared" si="9"/>
        <v>82.5</v>
      </c>
      <c r="E71" s="95">
        <v>30</v>
      </c>
      <c r="F71" s="97">
        <f>D71*E71</f>
        <v>2475</v>
      </c>
      <c r="G71" s="98">
        <f>1.1*13483.4</f>
        <v>14831.740000000002</v>
      </c>
    </row>
    <row r="72" spans="2:8" s="29" customFormat="1" ht="15" customHeight="1" x14ac:dyDescent="0.25">
      <c r="B72" s="189" t="s">
        <v>1119</v>
      </c>
      <c r="C72" s="190"/>
      <c r="D72" s="190"/>
      <c r="E72" s="190"/>
      <c r="F72" s="190"/>
      <c r="G72" s="13">
        <f>SUM(F65:F71)</f>
        <v>16875</v>
      </c>
      <c r="H72" s="12"/>
    </row>
    <row r="73" spans="2:8" s="29" customFormat="1" ht="15" customHeight="1" x14ac:dyDescent="0.25">
      <c r="B73" s="191" t="s">
        <v>1120</v>
      </c>
      <c r="C73" s="192"/>
      <c r="D73" s="192"/>
      <c r="E73" s="192"/>
      <c r="F73" s="192"/>
      <c r="G73" s="13">
        <f>SUM(G65:G71)</f>
        <v>101216.76400000001</v>
      </c>
      <c r="H73" s="12"/>
    </row>
    <row r="74" spans="2:8" s="29" customFormat="1" ht="15" customHeight="1" x14ac:dyDescent="0.25">
      <c r="B74" s="191" t="s">
        <v>1121</v>
      </c>
      <c r="C74" s="192"/>
      <c r="D74" s="192"/>
      <c r="E74" s="192"/>
      <c r="F74" s="192"/>
      <c r="G74" s="13">
        <f>SUM(G72:G73)</f>
        <v>118091.76400000001</v>
      </c>
    </row>
    <row r="75" spans="2:8" s="29" customFormat="1" ht="15" customHeight="1" x14ac:dyDescent="0.25">
      <c r="B75" s="193" t="s">
        <v>1122</v>
      </c>
      <c r="C75" s="193"/>
      <c r="D75" s="193"/>
      <c r="E75" s="193"/>
      <c r="F75" s="193"/>
      <c r="G75" s="21">
        <v>0</v>
      </c>
    </row>
    <row r="76" spans="2:8" s="29" customFormat="1" ht="15" customHeight="1" x14ac:dyDescent="0.25">
      <c r="B76" s="193" t="s">
        <v>1123</v>
      </c>
      <c r="C76" s="193"/>
      <c r="D76" s="193"/>
      <c r="E76" s="193"/>
      <c r="F76" s="193"/>
      <c r="G76" s="14"/>
    </row>
    <row r="77" spans="2:8" s="29" customFormat="1" ht="15" customHeight="1" x14ac:dyDescent="0.25">
      <c r="B77" s="57"/>
      <c r="C77" s="57"/>
      <c r="D77" s="57"/>
      <c r="E77" s="57"/>
      <c r="F77" s="57"/>
      <c r="G77" s="58"/>
    </row>
    <row r="78" spans="2:8" ht="15.75" thickBot="1" x14ac:dyDescent="0.3"/>
    <row r="79" spans="2:8" s="2" customFormat="1" ht="63.95" customHeight="1" x14ac:dyDescent="0.25">
      <c r="B79" s="42" t="s">
        <v>75</v>
      </c>
      <c r="C79" s="185" t="s">
        <v>0</v>
      </c>
      <c r="D79" s="186"/>
      <c r="E79" s="186"/>
      <c r="F79" s="186"/>
      <c r="G79" s="187"/>
    </row>
    <row r="80" spans="2:8" ht="36" x14ac:dyDescent="0.25">
      <c r="B80" s="6" t="s">
        <v>4</v>
      </c>
      <c r="C80" s="4" t="s">
        <v>104</v>
      </c>
      <c r="D80" s="13" t="s">
        <v>1</v>
      </c>
      <c r="E80" s="3" t="s">
        <v>2</v>
      </c>
      <c r="F80" s="13" t="s">
        <v>3</v>
      </c>
      <c r="G80" s="15" t="s">
        <v>69</v>
      </c>
    </row>
    <row r="81" spans="2:7" s="99" customFormat="1" x14ac:dyDescent="0.25">
      <c r="B81" s="95">
        <v>2</v>
      </c>
      <c r="C81" s="96" t="s">
        <v>164</v>
      </c>
      <c r="D81" s="97">
        <f>1.1*75</f>
        <v>82.5</v>
      </c>
      <c r="E81" s="95">
        <v>40</v>
      </c>
      <c r="F81" s="97">
        <f t="shared" ref="F81:F84" si="10">D81*E81</f>
        <v>3300</v>
      </c>
      <c r="G81" s="100">
        <f>1.1*16872.86</f>
        <v>18560.146000000001</v>
      </c>
    </row>
    <row r="82" spans="2:7" s="99" customFormat="1" ht="24" x14ac:dyDescent="0.25">
      <c r="B82" s="95">
        <v>3</v>
      </c>
      <c r="C82" s="96" t="s">
        <v>148</v>
      </c>
      <c r="D82" s="97">
        <f t="shared" ref="D82:D84" si="11">1.1*75</f>
        <v>82.5</v>
      </c>
      <c r="E82" s="95">
        <v>40</v>
      </c>
      <c r="F82" s="97">
        <f t="shared" si="10"/>
        <v>3300</v>
      </c>
      <c r="G82" s="100">
        <f t="shared" ref="G82:G83" si="12">1.1*16872.86</f>
        <v>18560.146000000001</v>
      </c>
    </row>
    <row r="83" spans="2:7" s="99" customFormat="1" ht="24" x14ac:dyDescent="0.25">
      <c r="B83" s="95">
        <v>4</v>
      </c>
      <c r="C83" s="96" t="s">
        <v>56</v>
      </c>
      <c r="D83" s="97">
        <f t="shared" si="11"/>
        <v>82.5</v>
      </c>
      <c r="E83" s="95">
        <v>40</v>
      </c>
      <c r="F83" s="97">
        <f t="shared" si="10"/>
        <v>3300</v>
      </c>
      <c r="G83" s="100">
        <f t="shared" si="12"/>
        <v>18560.146000000001</v>
      </c>
    </row>
    <row r="84" spans="2:7" s="117" customFormat="1" ht="24.75" thickBot="1" x14ac:dyDescent="0.3">
      <c r="B84" s="110">
        <v>5</v>
      </c>
      <c r="C84" s="118" t="s">
        <v>141</v>
      </c>
      <c r="D84" s="97">
        <f t="shared" si="11"/>
        <v>82.5</v>
      </c>
      <c r="E84" s="110">
        <v>30</v>
      </c>
      <c r="F84" s="112">
        <f t="shared" si="10"/>
        <v>2475</v>
      </c>
      <c r="G84" s="119">
        <f>1.1*18010.69</f>
        <v>19811.759000000002</v>
      </c>
    </row>
    <row r="85" spans="2:7" ht="15" customHeight="1" x14ac:dyDescent="0.25">
      <c r="B85" s="189" t="s">
        <v>1119</v>
      </c>
      <c r="C85" s="190"/>
      <c r="D85" s="190"/>
      <c r="E85" s="190"/>
      <c r="F85" s="190"/>
      <c r="G85" s="13">
        <f>SUM(F80:F84)</f>
        <v>12375</v>
      </c>
    </row>
    <row r="86" spans="2:7" ht="15" customHeight="1" x14ac:dyDescent="0.25">
      <c r="B86" s="191" t="s">
        <v>1120</v>
      </c>
      <c r="C86" s="192"/>
      <c r="D86" s="192"/>
      <c r="E86" s="192"/>
      <c r="F86" s="192"/>
      <c r="G86" s="13">
        <f>SUM(G80:G84)</f>
        <v>75492.197</v>
      </c>
    </row>
    <row r="87" spans="2:7" ht="15" customHeight="1" x14ac:dyDescent="0.25">
      <c r="B87" s="191" t="s">
        <v>1121</v>
      </c>
      <c r="C87" s="192"/>
      <c r="D87" s="192"/>
      <c r="E87" s="192"/>
      <c r="F87" s="192"/>
      <c r="G87" s="13">
        <f>SUM(G85:G86)</f>
        <v>87867.197</v>
      </c>
    </row>
    <row r="88" spans="2:7" ht="15" customHeight="1" x14ac:dyDescent="0.25">
      <c r="B88" s="193" t="s">
        <v>1122</v>
      </c>
      <c r="C88" s="193"/>
      <c r="D88" s="193"/>
      <c r="E88" s="193"/>
      <c r="F88" s="193"/>
      <c r="G88" s="21">
        <v>0</v>
      </c>
    </row>
    <row r="89" spans="2:7" ht="15" customHeight="1" x14ac:dyDescent="0.25">
      <c r="B89" s="193" t="s">
        <v>1123</v>
      </c>
      <c r="C89" s="193"/>
      <c r="D89" s="193"/>
      <c r="E89" s="193"/>
      <c r="F89" s="193"/>
      <c r="G89" s="14"/>
    </row>
    <row r="90" spans="2:7" s="29" customFormat="1" ht="15" customHeight="1" x14ac:dyDescent="0.25">
      <c r="B90" s="57"/>
      <c r="C90" s="57"/>
      <c r="D90" s="57"/>
      <c r="E90" s="57"/>
      <c r="F90" s="57"/>
      <c r="G90" s="58"/>
    </row>
    <row r="91" spans="2:7" ht="15.75" thickBot="1" x14ac:dyDescent="0.3">
      <c r="B91" s="41"/>
    </row>
    <row r="92" spans="2:7" s="44" customFormat="1" ht="63.95" customHeight="1" x14ac:dyDescent="0.25">
      <c r="B92" s="42" t="s">
        <v>48</v>
      </c>
      <c r="C92" s="203" t="s">
        <v>71</v>
      </c>
      <c r="D92" s="204"/>
      <c r="E92" s="204"/>
      <c r="F92" s="205"/>
      <c r="G92" s="61"/>
    </row>
    <row r="93" spans="2:7" s="20" customFormat="1" ht="36" x14ac:dyDescent="0.25">
      <c r="B93" s="6" t="s">
        <v>4</v>
      </c>
      <c r="C93" s="49" t="s">
        <v>105</v>
      </c>
      <c r="D93" s="18" t="s">
        <v>1</v>
      </c>
      <c r="E93" s="6" t="s">
        <v>2</v>
      </c>
      <c r="F93" s="18" t="s">
        <v>3</v>
      </c>
      <c r="G93" s="62" t="s">
        <v>69</v>
      </c>
    </row>
    <row r="94" spans="2:7" s="99" customFormat="1" ht="30" x14ac:dyDescent="0.25">
      <c r="B94" s="95">
        <v>1</v>
      </c>
      <c r="C94" s="101" t="s">
        <v>40</v>
      </c>
      <c r="D94" s="97">
        <f>1.1*75</f>
        <v>82.5</v>
      </c>
      <c r="E94" s="95">
        <v>40</v>
      </c>
      <c r="F94" s="97">
        <v>3000</v>
      </c>
      <c r="G94" s="100">
        <f>1.1*26785.07</f>
        <v>29463.577000000001</v>
      </c>
    </row>
    <row r="95" spans="2:7" s="99" customFormat="1" ht="30" x14ac:dyDescent="0.25">
      <c r="B95" s="95">
        <v>2</v>
      </c>
      <c r="C95" s="101" t="s">
        <v>162</v>
      </c>
      <c r="D95" s="97">
        <f t="shared" ref="D95:D98" si="13">1.1*75</f>
        <v>82.5</v>
      </c>
      <c r="E95" s="95">
        <v>40</v>
      </c>
      <c r="F95" s="97">
        <v>3000</v>
      </c>
      <c r="G95" s="100">
        <f t="shared" ref="G95:G98" si="14">1.1*26785.07</f>
        <v>29463.577000000001</v>
      </c>
    </row>
    <row r="96" spans="2:7" s="99" customFormat="1" ht="30" x14ac:dyDescent="0.25">
      <c r="B96" s="110">
        <v>3</v>
      </c>
      <c r="C96" s="114" t="s">
        <v>38</v>
      </c>
      <c r="D96" s="97">
        <f t="shared" si="13"/>
        <v>82.5</v>
      </c>
      <c r="E96" s="110">
        <v>40</v>
      </c>
      <c r="F96" s="112">
        <f t="shared" ref="F96:F97" si="15">D96*E96</f>
        <v>3300</v>
      </c>
      <c r="G96" s="100">
        <f t="shared" si="14"/>
        <v>29463.577000000001</v>
      </c>
    </row>
    <row r="97" spans="2:7" s="99" customFormat="1" ht="30" x14ac:dyDescent="0.25">
      <c r="B97" s="110">
        <v>4</v>
      </c>
      <c r="C97" s="126" t="s">
        <v>39</v>
      </c>
      <c r="D97" s="97">
        <f t="shared" si="13"/>
        <v>82.5</v>
      </c>
      <c r="E97" s="110">
        <v>40</v>
      </c>
      <c r="F97" s="112">
        <f t="shared" si="15"/>
        <v>3300</v>
      </c>
      <c r="G97" s="100">
        <f t="shared" si="14"/>
        <v>29463.577000000001</v>
      </c>
    </row>
    <row r="98" spans="2:7" s="99" customFormat="1" ht="30.75" thickBot="1" x14ac:dyDescent="0.3">
      <c r="B98" s="95">
        <v>5</v>
      </c>
      <c r="C98" s="101" t="s">
        <v>42</v>
      </c>
      <c r="D98" s="97">
        <f t="shared" si="13"/>
        <v>82.5</v>
      </c>
      <c r="E98" s="95">
        <v>40</v>
      </c>
      <c r="F98" s="97">
        <f t="shared" ref="F98" si="16">D98*E98</f>
        <v>3300</v>
      </c>
      <c r="G98" s="100">
        <f t="shared" si="14"/>
        <v>29463.577000000001</v>
      </c>
    </row>
    <row r="99" spans="2:7" s="20" customFormat="1" ht="15" customHeight="1" x14ac:dyDescent="0.25">
      <c r="B99" s="189" t="s">
        <v>1119</v>
      </c>
      <c r="C99" s="190"/>
      <c r="D99" s="190"/>
      <c r="E99" s="190"/>
      <c r="F99" s="190"/>
      <c r="G99" s="18">
        <f>SUM(F94:F98)</f>
        <v>15900</v>
      </c>
    </row>
    <row r="100" spans="2:7" s="20" customFormat="1" ht="15" customHeight="1" x14ac:dyDescent="0.25">
      <c r="B100" s="191" t="s">
        <v>1120</v>
      </c>
      <c r="C100" s="192"/>
      <c r="D100" s="192"/>
      <c r="E100" s="192"/>
      <c r="F100" s="192"/>
      <c r="G100" s="18">
        <f>SUM(G94:G98)</f>
        <v>147317.88500000001</v>
      </c>
    </row>
    <row r="101" spans="2:7" s="20" customFormat="1" ht="15" customHeight="1" x14ac:dyDescent="0.25">
      <c r="B101" s="191" t="s">
        <v>1121</v>
      </c>
      <c r="C101" s="192"/>
      <c r="D101" s="192"/>
      <c r="E101" s="192"/>
      <c r="F101" s="192"/>
      <c r="G101" s="18">
        <f>SUM(G99:G100)</f>
        <v>163217.88500000001</v>
      </c>
    </row>
    <row r="102" spans="2:7" s="20" customFormat="1" ht="15" customHeight="1" x14ac:dyDescent="0.25">
      <c r="B102" s="193" t="s">
        <v>1122</v>
      </c>
      <c r="C102" s="193"/>
      <c r="D102" s="193"/>
      <c r="E102" s="193"/>
      <c r="F102" s="193"/>
      <c r="G102" s="64">
        <v>0</v>
      </c>
    </row>
    <row r="103" spans="2:7" s="20" customFormat="1" ht="15" customHeight="1" x14ac:dyDescent="0.25">
      <c r="B103" s="193" t="s">
        <v>1123</v>
      </c>
      <c r="C103" s="193"/>
      <c r="D103" s="193"/>
      <c r="E103" s="193"/>
      <c r="F103" s="193"/>
      <c r="G103" s="65">
        <f xml:space="preserve"> (1-G102)*G101</f>
        <v>163217.88500000001</v>
      </c>
    </row>
    <row r="104" spans="2:7" s="5" customFormat="1" ht="15" customHeight="1" x14ac:dyDescent="0.25">
      <c r="B104" s="59"/>
      <c r="C104" s="59"/>
      <c r="D104" s="59"/>
      <c r="E104" s="59"/>
      <c r="F104" s="59"/>
      <c r="G104" s="60"/>
    </row>
    <row r="105" spans="2:7" ht="15.75" thickBot="1" x14ac:dyDescent="0.3"/>
    <row r="106" spans="2:7" s="2" customFormat="1" ht="63.95" customHeight="1" x14ac:dyDescent="0.25">
      <c r="B106" s="42" t="s">
        <v>50</v>
      </c>
      <c r="C106" s="185" t="s">
        <v>0</v>
      </c>
      <c r="D106" s="186"/>
      <c r="E106" s="186"/>
      <c r="F106" s="186"/>
      <c r="G106" s="187"/>
    </row>
    <row r="107" spans="2:7" ht="36" x14ac:dyDescent="0.25">
      <c r="B107" s="6" t="s">
        <v>4</v>
      </c>
      <c r="C107" s="4" t="s">
        <v>106</v>
      </c>
      <c r="D107" s="13" t="s">
        <v>1</v>
      </c>
      <c r="E107" s="3" t="s">
        <v>2</v>
      </c>
      <c r="F107" s="13" t="s">
        <v>3</v>
      </c>
      <c r="G107" s="15" t="s">
        <v>69</v>
      </c>
    </row>
    <row r="108" spans="2:7" s="99" customFormat="1" ht="36" x14ac:dyDescent="0.25">
      <c r="B108" s="110">
        <v>1</v>
      </c>
      <c r="C108" s="118" t="s">
        <v>135</v>
      </c>
      <c r="D108" s="112">
        <f>1.1*75</f>
        <v>82.5</v>
      </c>
      <c r="E108" s="110">
        <v>40</v>
      </c>
      <c r="F108" s="113">
        <f>D108*E108</f>
        <v>3300</v>
      </c>
      <c r="G108" s="112">
        <f>1.1*20399.44</f>
        <v>22439.384000000002</v>
      </c>
    </row>
    <row r="109" spans="2:7" s="99" customFormat="1" ht="30" x14ac:dyDescent="0.25">
      <c r="B109" s="95">
        <v>2</v>
      </c>
      <c r="C109" s="101" t="s">
        <v>158</v>
      </c>
      <c r="D109" s="112">
        <f t="shared" ref="D109:D110" si="17">1.1*75</f>
        <v>82.5</v>
      </c>
      <c r="E109" s="95">
        <v>40</v>
      </c>
      <c r="F109" s="98">
        <f t="shared" ref="F109:F110" si="18">D109*E109</f>
        <v>3300</v>
      </c>
      <c r="G109" s="112">
        <f t="shared" ref="G109:G110" si="19">1.1*20399.44</f>
        <v>22439.384000000002</v>
      </c>
    </row>
    <row r="110" spans="2:7" s="117" customFormat="1" ht="30.75" thickBot="1" x14ac:dyDescent="0.3">
      <c r="B110" s="110">
        <v>3</v>
      </c>
      <c r="C110" s="111" t="s">
        <v>140</v>
      </c>
      <c r="D110" s="112">
        <f t="shared" si="17"/>
        <v>82.5</v>
      </c>
      <c r="E110" s="110">
        <v>40</v>
      </c>
      <c r="F110" s="113">
        <f t="shared" si="18"/>
        <v>3300</v>
      </c>
      <c r="G110" s="112">
        <f t="shared" si="19"/>
        <v>22439.384000000002</v>
      </c>
    </row>
    <row r="111" spans="2:7" ht="15" customHeight="1" x14ac:dyDescent="0.25">
      <c r="B111" s="189" t="s">
        <v>1119</v>
      </c>
      <c r="C111" s="190"/>
      <c r="D111" s="190"/>
      <c r="E111" s="190"/>
      <c r="F111" s="190"/>
      <c r="G111" s="13">
        <f>SUM(F108:F110)</f>
        <v>9900</v>
      </c>
    </row>
    <row r="112" spans="2:7" ht="15" customHeight="1" x14ac:dyDescent="0.25">
      <c r="B112" s="191" t="s">
        <v>1120</v>
      </c>
      <c r="C112" s="192"/>
      <c r="D112" s="192"/>
      <c r="E112" s="192"/>
      <c r="F112" s="192"/>
      <c r="G112" s="13">
        <f>SUM(G108:G110)</f>
        <v>67318.152000000002</v>
      </c>
    </row>
    <row r="113" spans="2:8" ht="15" customHeight="1" x14ac:dyDescent="0.25">
      <c r="B113" s="191" t="s">
        <v>1121</v>
      </c>
      <c r="C113" s="192"/>
      <c r="D113" s="192"/>
      <c r="E113" s="192"/>
      <c r="F113" s="192"/>
      <c r="G113" s="13">
        <f>SUM(G111:G112)</f>
        <v>77218.152000000002</v>
      </c>
    </row>
    <row r="114" spans="2:8" ht="15" customHeight="1" x14ac:dyDescent="0.25">
      <c r="B114" s="193" t="s">
        <v>1122</v>
      </c>
      <c r="C114" s="193"/>
      <c r="D114" s="193"/>
      <c r="E114" s="193"/>
      <c r="F114" s="193"/>
      <c r="G114" s="21">
        <v>0</v>
      </c>
    </row>
    <row r="115" spans="2:8" ht="15" customHeight="1" x14ac:dyDescent="0.25">
      <c r="B115" s="193" t="s">
        <v>1123</v>
      </c>
      <c r="C115" s="193"/>
      <c r="D115" s="193"/>
      <c r="E115" s="193"/>
      <c r="F115" s="193"/>
      <c r="G115" s="14"/>
    </row>
    <row r="118" spans="2:8" ht="15.75" thickBot="1" x14ac:dyDescent="0.3"/>
    <row r="119" spans="2:8" s="2" customFormat="1" ht="63.95" customHeight="1" x14ac:dyDescent="0.25">
      <c r="B119" s="42" t="s">
        <v>81</v>
      </c>
      <c r="C119" s="185" t="s">
        <v>0</v>
      </c>
      <c r="D119" s="186"/>
      <c r="E119" s="186"/>
      <c r="F119" s="186"/>
      <c r="G119" s="187"/>
    </row>
    <row r="120" spans="2:8" ht="36" x14ac:dyDescent="0.25">
      <c r="B120" s="6" t="s">
        <v>4</v>
      </c>
      <c r="C120" s="4" t="s">
        <v>78</v>
      </c>
      <c r="D120" s="13" t="s">
        <v>1</v>
      </c>
      <c r="E120" s="3" t="s">
        <v>2</v>
      </c>
      <c r="F120" s="13" t="s">
        <v>3</v>
      </c>
      <c r="G120" s="15" t="s">
        <v>69</v>
      </c>
    </row>
    <row r="121" spans="2:8" s="99" customFormat="1" ht="45" x14ac:dyDescent="0.25">
      <c r="B121" s="110">
        <v>1</v>
      </c>
      <c r="C121" s="111" t="s">
        <v>123</v>
      </c>
      <c r="D121" s="112">
        <f>1.1*75</f>
        <v>82.5</v>
      </c>
      <c r="E121" s="110">
        <v>30</v>
      </c>
      <c r="F121" s="112">
        <f>D121*E121</f>
        <v>2475</v>
      </c>
      <c r="G121" s="113">
        <f>1.1*13529.8</f>
        <v>14882.78</v>
      </c>
    </row>
    <row r="122" spans="2:8" s="99" customFormat="1" ht="30" x14ac:dyDescent="0.25">
      <c r="B122" s="110">
        <v>2</v>
      </c>
      <c r="C122" s="111" t="s">
        <v>60</v>
      </c>
      <c r="D122" s="112">
        <f t="shared" ref="D122:D127" si="20">1.1*75</f>
        <v>82.5</v>
      </c>
      <c r="E122" s="110">
        <v>30</v>
      </c>
      <c r="F122" s="112">
        <f t="shared" ref="F122:F127" si="21">D122*E122</f>
        <v>2475</v>
      </c>
      <c r="G122" s="113">
        <f t="shared" ref="G122:G126" si="22">1.1*13529.8</f>
        <v>14882.78</v>
      </c>
    </row>
    <row r="123" spans="2:8" s="99" customFormat="1" ht="30" x14ac:dyDescent="0.25">
      <c r="B123" s="110">
        <v>3</v>
      </c>
      <c r="C123" s="111" t="s">
        <v>61</v>
      </c>
      <c r="D123" s="112">
        <f t="shared" si="20"/>
        <v>82.5</v>
      </c>
      <c r="E123" s="95">
        <v>30</v>
      </c>
      <c r="F123" s="97">
        <f t="shared" si="21"/>
        <v>2475</v>
      </c>
      <c r="G123" s="113">
        <f t="shared" si="22"/>
        <v>14882.78</v>
      </c>
    </row>
    <row r="124" spans="2:8" s="99" customFormat="1" ht="30" x14ac:dyDescent="0.25">
      <c r="B124" s="110">
        <v>4</v>
      </c>
      <c r="C124" s="111" t="s">
        <v>62</v>
      </c>
      <c r="D124" s="112">
        <f t="shared" si="20"/>
        <v>82.5</v>
      </c>
      <c r="E124" s="110">
        <v>30</v>
      </c>
      <c r="F124" s="112">
        <f t="shared" si="21"/>
        <v>2475</v>
      </c>
      <c r="G124" s="113">
        <f t="shared" si="22"/>
        <v>14882.78</v>
      </c>
    </row>
    <row r="125" spans="2:8" s="117" customFormat="1" ht="28.5" x14ac:dyDescent="0.25">
      <c r="B125" s="110">
        <v>5</v>
      </c>
      <c r="C125" s="123" t="s">
        <v>127</v>
      </c>
      <c r="D125" s="112">
        <f t="shared" si="20"/>
        <v>82.5</v>
      </c>
      <c r="E125" s="110">
        <v>30</v>
      </c>
      <c r="F125" s="112">
        <f t="shared" si="21"/>
        <v>2475</v>
      </c>
      <c r="G125" s="113">
        <f t="shared" si="22"/>
        <v>14882.78</v>
      </c>
    </row>
    <row r="126" spans="2:8" s="90" customFormat="1" ht="30" x14ac:dyDescent="0.25">
      <c r="B126" s="111">
        <v>6</v>
      </c>
      <c r="C126" s="111" t="s">
        <v>1117</v>
      </c>
      <c r="D126" s="112">
        <f t="shared" si="20"/>
        <v>82.5</v>
      </c>
      <c r="E126" s="110">
        <v>30</v>
      </c>
      <c r="F126" s="111">
        <f t="shared" ref="F126" si="23">D126*E126</f>
        <v>2475</v>
      </c>
      <c r="G126" s="113">
        <f t="shared" si="22"/>
        <v>14882.78</v>
      </c>
      <c r="H126" s="154"/>
    </row>
    <row r="127" spans="2:8" s="99" customFormat="1" ht="24.75" thickBot="1" x14ac:dyDescent="0.3">
      <c r="B127" s="95">
        <v>7</v>
      </c>
      <c r="C127" s="96" t="s">
        <v>147</v>
      </c>
      <c r="D127" s="112">
        <f t="shared" si="20"/>
        <v>82.5</v>
      </c>
      <c r="E127" s="95">
        <v>30</v>
      </c>
      <c r="F127" s="97">
        <f t="shared" si="21"/>
        <v>2475</v>
      </c>
      <c r="G127" s="98">
        <f>1.1*9253.17</f>
        <v>10178.487000000001</v>
      </c>
    </row>
    <row r="128" spans="2:8" ht="15" customHeight="1" x14ac:dyDescent="0.25">
      <c r="B128" s="189" t="s">
        <v>1119</v>
      </c>
      <c r="C128" s="190"/>
      <c r="D128" s="190"/>
      <c r="E128" s="190"/>
      <c r="F128" s="190"/>
      <c r="G128" s="13">
        <f>SUM(F120:F127)</f>
        <v>17325</v>
      </c>
    </row>
    <row r="129" spans="2:7" ht="15" customHeight="1" x14ac:dyDescent="0.25">
      <c r="B129" s="191" t="s">
        <v>1120</v>
      </c>
      <c r="C129" s="192"/>
      <c r="D129" s="192"/>
      <c r="E129" s="192"/>
      <c r="F129" s="192"/>
      <c r="G129" s="13">
        <f>SUM(G120:G127)</f>
        <v>99475.167000000016</v>
      </c>
    </row>
    <row r="130" spans="2:7" ht="15" customHeight="1" x14ac:dyDescent="0.25">
      <c r="B130" s="191" t="s">
        <v>1121</v>
      </c>
      <c r="C130" s="192"/>
      <c r="D130" s="192"/>
      <c r="E130" s="192"/>
      <c r="F130" s="192"/>
      <c r="G130" s="13">
        <f>SUM(G128:G129)</f>
        <v>116800.16700000002</v>
      </c>
    </row>
    <row r="131" spans="2:7" ht="15" customHeight="1" x14ac:dyDescent="0.25">
      <c r="B131" s="193" t="s">
        <v>1122</v>
      </c>
      <c r="C131" s="193"/>
      <c r="D131" s="193"/>
      <c r="E131" s="193"/>
      <c r="F131" s="193"/>
      <c r="G131" s="21">
        <v>0</v>
      </c>
    </row>
    <row r="132" spans="2:7" ht="15" customHeight="1" x14ac:dyDescent="0.25">
      <c r="B132" s="193" t="s">
        <v>1123</v>
      </c>
      <c r="C132" s="193"/>
      <c r="D132" s="193"/>
      <c r="E132" s="193"/>
      <c r="F132" s="193"/>
      <c r="G132" s="14"/>
    </row>
    <row r="136" spans="2:7" ht="15.75" thickBot="1" x14ac:dyDescent="0.3"/>
    <row r="137" spans="2:7" s="2" customFormat="1" ht="63.95" customHeight="1" x14ac:dyDescent="0.25">
      <c r="B137" s="42" t="s">
        <v>82</v>
      </c>
      <c r="C137" s="185" t="s">
        <v>0</v>
      </c>
      <c r="D137" s="186"/>
      <c r="E137" s="186"/>
      <c r="F137" s="186"/>
      <c r="G137" s="187"/>
    </row>
    <row r="138" spans="2:7" ht="36" x14ac:dyDescent="0.25">
      <c r="B138" s="6" t="s">
        <v>4</v>
      </c>
      <c r="C138" s="4" t="s">
        <v>107</v>
      </c>
      <c r="D138" s="13" t="s">
        <v>1</v>
      </c>
      <c r="E138" s="3" t="s">
        <v>2</v>
      </c>
      <c r="F138" s="13" t="s">
        <v>3</v>
      </c>
      <c r="G138" s="15" t="s">
        <v>69</v>
      </c>
    </row>
    <row r="139" spans="2:7" s="99" customFormat="1" ht="30" x14ac:dyDescent="0.25">
      <c r="B139" s="95">
        <v>2</v>
      </c>
      <c r="C139" s="101" t="s">
        <v>149</v>
      </c>
      <c r="D139" s="97">
        <v>82.64</v>
      </c>
      <c r="E139" s="95">
        <v>30</v>
      </c>
      <c r="F139" s="97">
        <f>D139*E139</f>
        <v>2479.1999999999998</v>
      </c>
      <c r="G139" s="98">
        <f>1.1*26785.07</f>
        <v>29463.577000000001</v>
      </c>
    </row>
    <row r="140" spans="2:7" s="117" customFormat="1" ht="48" x14ac:dyDescent="0.25">
      <c r="B140" s="110">
        <v>3</v>
      </c>
      <c r="C140" s="118" t="s">
        <v>138</v>
      </c>
      <c r="D140" s="97">
        <v>82.52</v>
      </c>
      <c r="E140" s="110">
        <v>25</v>
      </c>
      <c r="F140" s="113">
        <f>D140*E140</f>
        <v>2063</v>
      </c>
      <c r="G140" s="113">
        <f>1.1*11447.75</f>
        <v>12592.525000000001</v>
      </c>
    </row>
    <row r="141" spans="2:7" s="99" customFormat="1" ht="24" x14ac:dyDescent="0.25">
      <c r="B141" s="95">
        <v>5</v>
      </c>
      <c r="C141" s="96" t="s">
        <v>156</v>
      </c>
      <c r="D141" s="97">
        <v>82.52</v>
      </c>
      <c r="E141" s="95">
        <v>25</v>
      </c>
      <c r="F141" s="113">
        <f t="shared" ref="F141:F145" si="24">D141*E141</f>
        <v>2063</v>
      </c>
      <c r="G141" s="113">
        <f t="shared" ref="G141:G146" si="25">1.1*11447.75</f>
        <v>12592.525000000001</v>
      </c>
    </row>
    <row r="142" spans="2:7" s="99" customFormat="1" ht="30" x14ac:dyDescent="0.25">
      <c r="B142" s="95">
        <v>6</v>
      </c>
      <c r="C142" s="108" t="s">
        <v>161</v>
      </c>
      <c r="D142" s="97">
        <v>82.52</v>
      </c>
      <c r="E142" s="95">
        <v>26</v>
      </c>
      <c r="F142" s="113">
        <f t="shared" si="24"/>
        <v>2145.52</v>
      </c>
      <c r="G142" s="113">
        <f t="shared" si="25"/>
        <v>12592.525000000001</v>
      </c>
    </row>
    <row r="143" spans="2:7" s="117" customFormat="1" ht="24" x14ac:dyDescent="0.25">
      <c r="B143" s="110">
        <v>7</v>
      </c>
      <c r="C143" s="116" t="s">
        <v>118</v>
      </c>
      <c r="D143" s="97">
        <v>82.52</v>
      </c>
      <c r="E143" s="110">
        <v>25</v>
      </c>
      <c r="F143" s="113">
        <f t="shared" si="24"/>
        <v>2063</v>
      </c>
      <c r="G143" s="113">
        <f t="shared" si="25"/>
        <v>12592.525000000001</v>
      </c>
    </row>
    <row r="144" spans="2:7" s="99" customFormat="1" ht="27.75" customHeight="1" x14ac:dyDescent="0.25">
      <c r="B144" s="95">
        <v>8</v>
      </c>
      <c r="C144" s="106" t="s">
        <v>157</v>
      </c>
      <c r="D144" s="97">
        <v>82.52</v>
      </c>
      <c r="E144" s="95">
        <v>26</v>
      </c>
      <c r="F144" s="113">
        <f t="shared" si="24"/>
        <v>2145.52</v>
      </c>
      <c r="G144" s="113">
        <f t="shared" si="25"/>
        <v>12592.525000000001</v>
      </c>
    </row>
    <row r="145" spans="1:9" s="117" customFormat="1" ht="24" x14ac:dyDescent="0.25">
      <c r="B145" s="110">
        <v>9</v>
      </c>
      <c r="C145" s="116" t="s">
        <v>126</v>
      </c>
      <c r="D145" s="97">
        <v>82.52</v>
      </c>
      <c r="E145" s="110">
        <v>26</v>
      </c>
      <c r="F145" s="113">
        <f t="shared" si="24"/>
        <v>2145.52</v>
      </c>
      <c r="G145" s="113">
        <f t="shared" si="25"/>
        <v>12592.525000000001</v>
      </c>
    </row>
    <row r="146" spans="1:9" s="99" customFormat="1" ht="24.75" thickBot="1" x14ac:dyDescent="0.3">
      <c r="B146" s="110">
        <v>10</v>
      </c>
      <c r="C146" s="118" t="s">
        <v>121</v>
      </c>
      <c r="D146" s="97">
        <v>82.52</v>
      </c>
      <c r="E146" s="110">
        <v>26</v>
      </c>
      <c r="F146" s="113">
        <v>2145.5</v>
      </c>
      <c r="G146" s="113">
        <f t="shared" si="25"/>
        <v>12592.525000000001</v>
      </c>
      <c r="H146" s="100">
        <f>SUM(F139:F146)</f>
        <v>17250.260000000002</v>
      </c>
      <c r="I146" s="100"/>
    </row>
    <row r="147" spans="1:9" ht="15" customHeight="1" x14ac:dyDescent="0.25">
      <c r="B147" s="189" t="s">
        <v>1119</v>
      </c>
      <c r="C147" s="190"/>
      <c r="D147" s="190"/>
      <c r="E147" s="190"/>
      <c r="F147" s="190"/>
      <c r="G147" s="13">
        <v>17250</v>
      </c>
      <c r="H147" s="12">
        <f>SUM(G139:G146)</f>
        <v>117611.25199999998</v>
      </c>
      <c r="I147" s="12"/>
    </row>
    <row r="148" spans="1:9" ht="15" customHeight="1" x14ac:dyDescent="0.25">
      <c r="B148" s="191" t="s">
        <v>1120</v>
      </c>
      <c r="C148" s="192"/>
      <c r="D148" s="192"/>
      <c r="E148" s="192"/>
      <c r="F148" s="192"/>
      <c r="G148" s="13">
        <f>SUM(G139:G146)</f>
        <v>117611.25199999998</v>
      </c>
      <c r="H148" s="12">
        <f>H146+H147</f>
        <v>134861.51199999999</v>
      </c>
      <c r="I148" s="12"/>
    </row>
    <row r="149" spans="1:9" ht="15" customHeight="1" x14ac:dyDescent="0.25">
      <c r="B149" s="191" t="s">
        <v>1121</v>
      </c>
      <c r="C149" s="192"/>
      <c r="D149" s="192"/>
      <c r="E149" s="192"/>
      <c r="F149" s="192"/>
      <c r="G149" s="13">
        <f>G147+G148</f>
        <v>134861.25199999998</v>
      </c>
      <c r="H149" s="12"/>
      <c r="I149" s="12"/>
    </row>
    <row r="150" spans="1:9" ht="15" customHeight="1" x14ac:dyDescent="0.25">
      <c r="B150" s="193" t="s">
        <v>1122</v>
      </c>
      <c r="C150" s="193"/>
      <c r="D150" s="193"/>
      <c r="E150" s="193"/>
      <c r="F150" s="193"/>
      <c r="G150" s="21">
        <v>0</v>
      </c>
    </row>
    <row r="151" spans="1:9" ht="15" customHeight="1" x14ac:dyDescent="0.25">
      <c r="B151" s="193" t="s">
        <v>1123</v>
      </c>
      <c r="C151" s="193"/>
      <c r="D151" s="193"/>
      <c r="E151" s="193"/>
      <c r="F151" s="193"/>
      <c r="G151" s="14"/>
    </row>
    <row r="154" spans="1:9" ht="15.75" thickBot="1" x14ac:dyDescent="0.3"/>
    <row r="155" spans="1:9" s="2" customFormat="1" ht="63.95" customHeight="1" x14ac:dyDescent="0.25">
      <c r="B155" s="42" t="s">
        <v>83</v>
      </c>
      <c r="C155" s="200" t="s">
        <v>0</v>
      </c>
      <c r="D155" s="201"/>
      <c r="E155" s="201"/>
      <c r="F155" s="202"/>
      <c r="G155" s="17"/>
    </row>
    <row r="156" spans="1:9" ht="36.75" thickBot="1" x14ac:dyDescent="0.3">
      <c r="B156" s="6" t="s">
        <v>4</v>
      </c>
      <c r="C156" s="8" t="s">
        <v>108</v>
      </c>
      <c r="D156" s="13" t="s">
        <v>1</v>
      </c>
      <c r="E156" s="3" t="s">
        <v>2</v>
      </c>
      <c r="F156" s="13" t="s">
        <v>3</v>
      </c>
      <c r="G156" s="15" t="s">
        <v>69</v>
      </c>
    </row>
    <row r="157" spans="1:9" s="99" customFormat="1" ht="60.75" thickBot="1" x14ac:dyDescent="0.3">
      <c r="B157" s="110">
        <v>1</v>
      </c>
      <c r="C157" s="115" t="s">
        <v>130</v>
      </c>
      <c r="D157" s="112">
        <f>1.1*75</f>
        <v>82.5</v>
      </c>
      <c r="E157" s="110">
        <v>30</v>
      </c>
      <c r="F157" s="112">
        <f>D157*E157</f>
        <v>2475</v>
      </c>
      <c r="G157" s="113">
        <f>1.1*10197.82</f>
        <v>11217.602000000001</v>
      </c>
    </row>
    <row r="158" spans="1:9" s="99" customFormat="1" ht="57.75" thickBot="1" x14ac:dyDescent="0.3">
      <c r="B158" s="110">
        <v>2</v>
      </c>
      <c r="C158" s="115" t="s">
        <v>163</v>
      </c>
      <c r="D158" s="112">
        <f t="shared" ref="D158:D165" si="26">1.1*75</f>
        <v>82.5</v>
      </c>
      <c r="E158" s="110">
        <v>30</v>
      </c>
      <c r="F158" s="112">
        <f t="shared" ref="F158:F165" si="27">D158*E158</f>
        <v>2475</v>
      </c>
      <c r="G158" s="113">
        <f t="shared" ref="G158:G159" si="28">1.1*10197.82</f>
        <v>11217.602000000001</v>
      </c>
    </row>
    <row r="159" spans="1:9" ht="45.75" thickBot="1" x14ac:dyDescent="0.3">
      <c r="A159" s="5"/>
      <c r="B159" s="127">
        <v>3</v>
      </c>
      <c r="C159" s="128" t="s">
        <v>131</v>
      </c>
      <c r="D159" s="112">
        <f t="shared" si="26"/>
        <v>82.5</v>
      </c>
      <c r="E159" s="127">
        <v>30</v>
      </c>
      <c r="F159" s="129">
        <f t="shared" si="27"/>
        <v>2475</v>
      </c>
      <c r="G159" s="113">
        <f t="shared" si="28"/>
        <v>11217.602000000001</v>
      </c>
    </row>
    <row r="160" spans="1:9" s="99" customFormat="1" ht="30.75" thickBot="1" x14ac:dyDescent="0.3">
      <c r="B160" s="95">
        <v>4</v>
      </c>
      <c r="C160" s="107" t="s">
        <v>160</v>
      </c>
      <c r="D160" s="112">
        <f t="shared" si="26"/>
        <v>82.5</v>
      </c>
      <c r="E160" s="95">
        <v>50</v>
      </c>
      <c r="F160" s="97">
        <f t="shared" si="27"/>
        <v>4125</v>
      </c>
      <c r="G160" s="98">
        <f>1.1*13806.89</f>
        <v>15187.579</v>
      </c>
    </row>
    <row r="161" spans="2:7" ht="30.75" thickBot="1" x14ac:dyDescent="0.3">
      <c r="B161" s="6">
        <v>5</v>
      </c>
      <c r="C161" s="9" t="s">
        <v>25</v>
      </c>
      <c r="D161" s="112">
        <f t="shared" si="26"/>
        <v>82.5</v>
      </c>
      <c r="E161" s="6">
        <v>30</v>
      </c>
      <c r="F161" s="18">
        <f t="shared" si="27"/>
        <v>2475</v>
      </c>
      <c r="G161" s="155">
        <f>1.1*7886.38</f>
        <v>8675.018</v>
      </c>
    </row>
    <row r="162" spans="2:7" s="99" customFormat="1" ht="30.75" thickBot="1" x14ac:dyDescent="0.3">
      <c r="B162" s="110">
        <v>6</v>
      </c>
      <c r="C162" s="115" t="s">
        <v>137</v>
      </c>
      <c r="D162" s="112">
        <f t="shared" si="26"/>
        <v>82.5</v>
      </c>
      <c r="E162" s="110">
        <v>40</v>
      </c>
      <c r="F162" s="112">
        <f t="shared" si="27"/>
        <v>3300</v>
      </c>
      <c r="G162" s="113">
        <f>1.1*17402.33</f>
        <v>19142.563000000002</v>
      </c>
    </row>
    <row r="163" spans="2:7" s="99" customFormat="1" ht="24" x14ac:dyDescent="0.25">
      <c r="B163" s="110">
        <v>7</v>
      </c>
      <c r="C163" s="110" t="s">
        <v>125</v>
      </c>
      <c r="D163" s="112">
        <f t="shared" si="26"/>
        <v>82.5</v>
      </c>
      <c r="E163" s="110">
        <v>40</v>
      </c>
      <c r="F163" s="112">
        <f t="shared" si="27"/>
        <v>3300</v>
      </c>
      <c r="G163" s="113">
        <f t="shared" ref="G163:G165" si="29">1.1*17402.33</f>
        <v>19142.563000000002</v>
      </c>
    </row>
    <row r="164" spans="2:7" s="99" customFormat="1" ht="28.5" customHeight="1" x14ac:dyDescent="0.25">
      <c r="B164" s="110">
        <v>8</v>
      </c>
      <c r="C164" s="122" t="s">
        <v>124</v>
      </c>
      <c r="D164" s="112">
        <f t="shared" si="26"/>
        <v>82.5</v>
      </c>
      <c r="E164" s="110">
        <v>40</v>
      </c>
      <c r="F164" s="112">
        <f t="shared" si="27"/>
        <v>3300</v>
      </c>
      <c r="G164" s="113">
        <f t="shared" si="29"/>
        <v>19142.563000000002</v>
      </c>
    </row>
    <row r="165" spans="2:7" s="99" customFormat="1" ht="30.75" thickBot="1" x14ac:dyDescent="0.3">
      <c r="B165" s="110">
        <v>9</v>
      </c>
      <c r="C165" s="115" t="s">
        <v>136</v>
      </c>
      <c r="D165" s="112">
        <f t="shared" si="26"/>
        <v>82.5</v>
      </c>
      <c r="E165" s="110">
        <v>40</v>
      </c>
      <c r="F165" s="112">
        <f t="shared" si="27"/>
        <v>3300</v>
      </c>
      <c r="G165" s="113">
        <f t="shared" si="29"/>
        <v>19142.563000000002</v>
      </c>
    </row>
    <row r="166" spans="2:7" ht="15" customHeight="1" x14ac:dyDescent="0.25">
      <c r="B166" s="189" t="s">
        <v>1119</v>
      </c>
      <c r="C166" s="190"/>
      <c r="D166" s="190"/>
      <c r="E166" s="190"/>
      <c r="F166" s="190"/>
      <c r="G166" s="13">
        <f>SUM(F157:F165)</f>
        <v>27225</v>
      </c>
    </row>
    <row r="167" spans="2:7" ht="15" customHeight="1" x14ac:dyDescent="0.25">
      <c r="B167" s="191" t="s">
        <v>1120</v>
      </c>
      <c r="C167" s="192"/>
      <c r="D167" s="192"/>
      <c r="E167" s="192"/>
      <c r="F167" s="192"/>
      <c r="G167" s="13">
        <f>SUM(G157:G165)</f>
        <v>134085.655</v>
      </c>
    </row>
    <row r="168" spans="2:7" ht="15" customHeight="1" x14ac:dyDescent="0.25">
      <c r="B168" s="191" t="s">
        <v>1121</v>
      </c>
      <c r="C168" s="192"/>
      <c r="D168" s="192"/>
      <c r="E168" s="192"/>
      <c r="F168" s="192"/>
      <c r="G168" s="13">
        <f>SUM(G166:G167)</f>
        <v>161310.655</v>
      </c>
    </row>
    <row r="169" spans="2:7" ht="15" customHeight="1" x14ac:dyDescent="0.25">
      <c r="B169" s="193" t="s">
        <v>1122</v>
      </c>
      <c r="C169" s="193"/>
      <c r="D169" s="193"/>
      <c r="E169" s="193"/>
      <c r="F169" s="193"/>
      <c r="G169" s="21">
        <v>0</v>
      </c>
    </row>
    <row r="170" spans="2:7" ht="15" customHeight="1" x14ac:dyDescent="0.25">
      <c r="B170" s="193" t="s">
        <v>1123</v>
      </c>
      <c r="C170" s="193"/>
      <c r="D170" s="193"/>
      <c r="E170" s="193"/>
      <c r="F170" s="193"/>
      <c r="G170" s="14"/>
    </row>
    <row r="172" spans="2:7" ht="15.75" thickBot="1" x14ac:dyDescent="0.3"/>
    <row r="173" spans="2:7" s="2" customFormat="1" ht="63.95" customHeight="1" x14ac:dyDescent="0.25">
      <c r="B173" s="42" t="s">
        <v>84</v>
      </c>
      <c r="C173" s="185" t="s">
        <v>0</v>
      </c>
      <c r="D173" s="186"/>
      <c r="E173" s="186"/>
      <c r="F173" s="186"/>
      <c r="G173" s="187"/>
    </row>
    <row r="174" spans="2:7" ht="36.75" thickBot="1" x14ac:dyDescent="0.3">
      <c r="B174" s="6" t="s">
        <v>4</v>
      </c>
      <c r="C174" s="4" t="s">
        <v>109</v>
      </c>
      <c r="D174" s="13" t="s">
        <v>1</v>
      </c>
      <c r="E174" s="3" t="s">
        <v>2</v>
      </c>
      <c r="F174" s="13" t="s">
        <v>3</v>
      </c>
      <c r="G174" s="15" t="s">
        <v>69</v>
      </c>
    </row>
    <row r="175" spans="2:7" s="99" customFormat="1" ht="15.75" thickBot="1" x14ac:dyDescent="0.3">
      <c r="B175" s="95">
        <v>1</v>
      </c>
      <c r="C175" s="103" t="s">
        <v>87</v>
      </c>
      <c r="D175" s="97">
        <f>1.1*75</f>
        <v>82.5</v>
      </c>
      <c r="E175" s="95">
        <v>50</v>
      </c>
      <c r="F175" s="97">
        <f t="shared" ref="F175:F179" si="30">D175*E175</f>
        <v>4125</v>
      </c>
      <c r="G175" s="164">
        <f>1.1*17829.67</f>
        <v>19612.636999999999</v>
      </c>
    </row>
    <row r="176" spans="2:7" s="99" customFormat="1" ht="24" x14ac:dyDescent="0.25">
      <c r="B176" s="95">
        <v>3</v>
      </c>
      <c r="C176" s="96" t="s">
        <v>51</v>
      </c>
      <c r="D176" s="97">
        <f t="shared" ref="D176:D179" si="31">1.1*75</f>
        <v>82.5</v>
      </c>
      <c r="E176" s="95">
        <v>40</v>
      </c>
      <c r="F176" s="97">
        <f t="shared" si="30"/>
        <v>3300</v>
      </c>
      <c r="G176" s="98">
        <f>1.1*17651.96</f>
        <v>19417.155999999999</v>
      </c>
    </row>
    <row r="177" spans="2:13" ht="36" x14ac:dyDescent="0.25">
      <c r="B177" s="6">
        <v>4</v>
      </c>
      <c r="C177" s="82" t="s">
        <v>100</v>
      </c>
      <c r="D177" s="97">
        <f t="shared" si="31"/>
        <v>82.5</v>
      </c>
      <c r="E177" s="3">
        <v>40</v>
      </c>
      <c r="F177" s="13">
        <f t="shared" si="30"/>
        <v>3300</v>
      </c>
      <c r="G177" s="98">
        <f t="shared" ref="G177:G178" si="32">1.1*17651.96</f>
        <v>19417.155999999999</v>
      </c>
    </row>
    <row r="178" spans="2:13" s="99" customFormat="1" ht="24" x14ac:dyDescent="0.25">
      <c r="B178" s="110">
        <v>5</v>
      </c>
      <c r="C178" s="118" t="s">
        <v>119</v>
      </c>
      <c r="D178" s="97">
        <f t="shared" si="31"/>
        <v>82.5</v>
      </c>
      <c r="E178" s="110">
        <v>40</v>
      </c>
      <c r="F178" s="112">
        <f t="shared" si="30"/>
        <v>3300</v>
      </c>
      <c r="G178" s="98">
        <f t="shared" si="32"/>
        <v>19417.155999999999</v>
      </c>
    </row>
    <row r="179" spans="2:13" s="99" customFormat="1" ht="48.75" thickBot="1" x14ac:dyDescent="0.3">
      <c r="B179" s="95">
        <v>6</v>
      </c>
      <c r="C179" s="96" t="s">
        <v>155</v>
      </c>
      <c r="D179" s="97">
        <f t="shared" si="31"/>
        <v>82.5</v>
      </c>
      <c r="E179" s="95">
        <v>20</v>
      </c>
      <c r="F179" s="97">
        <f t="shared" si="30"/>
        <v>1650</v>
      </c>
      <c r="G179" s="98">
        <f>1.1*1805.76</f>
        <v>1986.3360000000002</v>
      </c>
    </row>
    <row r="180" spans="2:13" hidden="1" x14ac:dyDescent="0.25">
      <c r="B180" s="6"/>
      <c r="C180" s="4" t="s">
        <v>72</v>
      </c>
      <c r="D180" s="13"/>
      <c r="E180" s="3"/>
      <c r="F180" s="13"/>
      <c r="G180" s="16"/>
    </row>
    <row r="181" spans="2:13" ht="15" customHeight="1" x14ac:dyDescent="0.25">
      <c r="B181" s="189" t="s">
        <v>1119</v>
      </c>
      <c r="C181" s="190"/>
      <c r="D181" s="190"/>
      <c r="E181" s="190"/>
      <c r="F181" s="190"/>
      <c r="G181" s="13">
        <f>SUM(F175:F179)</f>
        <v>15675</v>
      </c>
    </row>
    <row r="182" spans="2:13" ht="15" customHeight="1" x14ac:dyDescent="0.25">
      <c r="B182" s="191" t="s">
        <v>1120</v>
      </c>
      <c r="C182" s="192"/>
      <c r="D182" s="192"/>
      <c r="E182" s="192"/>
      <c r="F182" s="192"/>
      <c r="G182" s="13">
        <f>SUM(G175:G179)</f>
        <v>79850.440999999992</v>
      </c>
    </row>
    <row r="183" spans="2:13" ht="15" customHeight="1" x14ac:dyDescent="0.25">
      <c r="B183" s="191" t="s">
        <v>1121</v>
      </c>
      <c r="C183" s="192"/>
      <c r="D183" s="192"/>
      <c r="E183" s="192"/>
      <c r="F183" s="192"/>
      <c r="G183" s="13">
        <f>SUM(G181:G182)</f>
        <v>95525.440999999992</v>
      </c>
    </row>
    <row r="184" spans="2:13" ht="15" customHeight="1" x14ac:dyDescent="0.25">
      <c r="B184" s="193" t="s">
        <v>1122</v>
      </c>
      <c r="C184" s="193"/>
      <c r="D184" s="193"/>
      <c r="E184" s="193"/>
      <c r="F184" s="193"/>
      <c r="G184" s="21">
        <v>0</v>
      </c>
    </row>
    <row r="185" spans="2:13" ht="15" customHeight="1" x14ac:dyDescent="0.25">
      <c r="B185" s="193" t="s">
        <v>1123</v>
      </c>
      <c r="C185" s="193"/>
      <c r="D185" s="193"/>
      <c r="E185" s="193"/>
      <c r="F185" s="193"/>
      <c r="G185" s="14"/>
    </row>
    <row r="188" spans="2:13" ht="15.75" thickBot="1" x14ac:dyDescent="0.3"/>
    <row r="189" spans="2:13" ht="15.75" thickBot="1" x14ac:dyDescent="0.3">
      <c r="B189" s="42" t="s">
        <v>110</v>
      </c>
      <c r="C189" s="185" t="s">
        <v>97</v>
      </c>
      <c r="D189" s="186"/>
      <c r="E189" s="186"/>
      <c r="F189" s="186"/>
      <c r="G189" s="188"/>
    </row>
    <row r="190" spans="2:13" ht="26.25" thickBot="1" x14ac:dyDescent="0.3">
      <c r="B190" s="68" t="s">
        <v>88</v>
      </c>
      <c r="C190" s="69" t="s">
        <v>89</v>
      </c>
      <c r="D190" s="89" t="s">
        <v>90</v>
      </c>
      <c r="E190" s="70" t="s">
        <v>95</v>
      </c>
      <c r="F190" s="156"/>
      <c r="G190" s="71" t="s">
        <v>96</v>
      </c>
      <c r="H190" s="78"/>
      <c r="I190" s="79"/>
      <c r="J190" s="78"/>
      <c r="K190" s="79"/>
      <c r="L190" s="78"/>
      <c r="M190" s="80"/>
    </row>
    <row r="191" spans="2:13" ht="15.75" thickBot="1" x14ac:dyDescent="0.3">
      <c r="B191" s="72">
        <v>1</v>
      </c>
      <c r="C191" s="73" t="s">
        <v>91</v>
      </c>
      <c r="D191" s="74">
        <v>200</v>
      </c>
      <c r="E191" s="75">
        <f>1.1*76.67</f>
        <v>84.337000000000003</v>
      </c>
      <c r="F191" s="157"/>
      <c r="G191" s="76">
        <v>15340</v>
      </c>
      <c r="H191" s="81"/>
      <c r="I191" s="81"/>
      <c r="J191" s="81"/>
      <c r="K191" s="81"/>
      <c r="L191" s="81"/>
      <c r="M191" s="80"/>
    </row>
    <row r="192" spans="2:13" ht="15.75" thickBot="1" x14ac:dyDescent="0.3">
      <c r="B192" s="72">
        <v>2</v>
      </c>
      <c r="C192" s="73" t="s">
        <v>92</v>
      </c>
      <c r="D192" s="74">
        <v>60</v>
      </c>
      <c r="E192" s="75">
        <f>1.1*65</f>
        <v>71.5</v>
      </c>
      <c r="F192" s="157"/>
      <c r="G192" s="76">
        <v>3900</v>
      </c>
      <c r="H192" s="81"/>
      <c r="I192" s="81"/>
      <c r="J192" s="81"/>
      <c r="K192" s="81"/>
      <c r="L192" s="81"/>
      <c r="M192" s="80"/>
    </row>
    <row r="193" spans="1:13" ht="15.75" thickBot="1" x14ac:dyDescent="0.3">
      <c r="B193" s="72">
        <v>3</v>
      </c>
      <c r="C193" s="73" t="s">
        <v>93</v>
      </c>
      <c r="D193" s="74">
        <v>500</v>
      </c>
      <c r="E193" s="75">
        <f>1.1*18.67</f>
        <v>20.537000000000003</v>
      </c>
      <c r="F193" s="157"/>
      <c r="G193" s="76">
        <v>9335</v>
      </c>
      <c r="H193" s="81"/>
      <c r="I193" s="81"/>
      <c r="J193" s="81"/>
      <c r="K193" s="81"/>
      <c r="L193" s="81"/>
      <c r="M193" s="80"/>
    </row>
    <row r="194" spans="1:13" s="29" customFormat="1" ht="15.75" thickBot="1" x14ac:dyDescent="0.3">
      <c r="B194" s="72">
        <v>4</v>
      </c>
      <c r="C194" s="87" t="s">
        <v>113</v>
      </c>
      <c r="D194" s="74">
        <v>50</v>
      </c>
      <c r="E194" s="90">
        <f>1.1*32.33</f>
        <v>35.563000000000002</v>
      </c>
      <c r="F194" s="157"/>
      <c r="G194" s="88">
        <v>1616.5</v>
      </c>
      <c r="H194" s="81"/>
      <c r="I194" s="81"/>
      <c r="J194" s="81"/>
      <c r="K194" s="81"/>
      <c r="L194" s="81"/>
      <c r="M194" s="80"/>
    </row>
    <row r="195" spans="1:13" s="29" customFormat="1" ht="15.75" thickBot="1" x14ac:dyDescent="0.3">
      <c r="B195" s="72">
        <v>5</v>
      </c>
      <c r="C195" s="87" t="s">
        <v>112</v>
      </c>
      <c r="D195" s="74">
        <v>50</v>
      </c>
      <c r="E195" s="90">
        <f>1.1*83.33</f>
        <v>91.663000000000011</v>
      </c>
      <c r="F195" s="157"/>
      <c r="G195" s="88">
        <v>4166.5</v>
      </c>
      <c r="H195" s="81"/>
      <c r="I195" s="81"/>
      <c r="J195" s="81"/>
      <c r="K195" s="81"/>
      <c r="L195" s="81"/>
      <c r="M195" s="80"/>
    </row>
    <row r="196" spans="1:13" ht="15.75" thickBot="1" x14ac:dyDescent="0.3">
      <c r="B196" s="77"/>
      <c r="C196" s="159" t="s">
        <v>94</v>
      </c>
      <c r="D196" s="160"/>
      <c r="E196" s="161"/>
      <c r="F196" s="162"/>
      <c r="G196" s="163">
        <f>G191+G192+G193</f>
        <v>28575</v>
      </c>
      <c r="H196" s="81"/>
      <c r="I196" s="81"/>
      <c r="J196" s="81"/>
      <c r="K196" s="81"/>
      <c r="L196" s="81"/>
      <c r="M196" s="80"/>
    </row>
    <row r="197" spans="1:13" x14ac:dyDescent="0.25">
      <c r="D197" s="27"/>
      <c r="E197" s="20"/>
      <c r="F197" s="27"/>
      <c r="G197" s="158"/>
      <c r="H197" s="80"/>
      <c r="I197" s="80"/>
      <c r="J197" s="80"/>
      <c r="K197" s="80"/>
      <c r="L197" s="80"/>
      <c r="M197" s="80"/>
    </row>
    <row r="198" spans="1:13" ht="15.75" thickBot="1" x14ac:dyDescent="0.3"/>
    <row r="199" spans="1:13" s="2" customFormat="1" ht="63.95" customHeight="1" x14ac:dyDescent="0.25">
      <c r="B199" s="42" t="s">
        <v>114</v>
      </c>
      <c r="C199" s="185" t="s">
        <v>115</v>
      </c>
      <c r="D199" s="186"/>
      <c r="E199" s="186"/>
      <c r="F199" s="186"/>
      <c r="G199" s="187"/>
    </row>
    <row r="200" spans="1:13" s="29" customFormat="1" ht="36" x14ac:dyDescent="0.25">
      <c r="B200" s="6" t="s">
        <v>4</v>
      </c>
      <c r="C200" s="91" t="s">
        <v>116</v>
      </c>
      <c r="D200" s="13" t="s">
        <v>1</v>
      </c>
      <c r="E200" s="3" t="s">
        <v>2</v>
      </c>
      <c r="F200" s="13" t="s">
        <v>3</v>
      </c>
      <c r="G200" s="15" t="s">
        <v>69</v>
      </c>
    </row>
    <row r="201" spans="1:13" s="99" customFormat="1" ht="30" x14ac:dyDescent="0.25">
      <c r="B201" s="109">
        <v>1</v>
      </c>
      <c r="C201" s="101" t="s">
        <v>117</v>
      </c>
      <c r="D201" s="98">
        <v>30</v>
      </c>
      <c r="E201" s="109">
        <v>40</v>
      </c>
      <c r="F201" s="98">
        <f>D201*E201</f>
        <v>1200</v>
      </c>
      <c r="G201" s="98">
        <f>7000*25%</f>
        <v>1750</v>
      </c>
    </row>
    <row r="202" spans="1:13" s="29" customFormat="1" ht="30" x14ac:dyDescent="0.25">
      <c r="B202" s="92">
        <v>2</v>
      </c>
      <c r="C202" s="93" t="s">
        <v>145</v>
      </c>
      <c r="D202" s="16">
        <v>30</v>
      </c>
      <c r="E202" s="94">
        <v>40</v>
      </c>
      <c r="F202" s="98">
        <f>D202*E202</f>
        <v>1200</v>
      </c>
      <c r="G202" s="16">
        <f>10000*25%</f>
        <v>2500</v>
      </c>
    </row>
    <row r="203" spans="1:13" s="29" customFormat="1" ht="15.75" thickBot="1" x14ac:dyDescent="0.3">
      <c r="B203" s="92"/>
      <c r="C203" s="94"/>
      <c r="D203" s="16"/>
      <c r="E203" s="94"/>
      <c r="F203" s="16">
        <f>SUM(F201:F202)</f>
        <v>2400</v>
      </c>
      <c r="G203" s="16">
        <f>SUM(G201:G202)</f>
        <v>4250</v>
      </c>
    </row>
    <row r="204" spans="1:13" s="29" customFormat="1" ht="15" customHeight="1" x14ac:dyDescent="0.25">
      <c r="B204" s="189" t="s">
        <v>1119</v>
      </c>
      <c r="C204" s="190"/>
      <c r="D204" s="190"/>
      <c r="E204" s="190"/>
      <c r="F204" s="190"/>
      <c r="G204" s="13">
        <f>F203</f>
        <v>2400</v>
      </c>
    </row>
    <row r="205" spans="1:13" s="29" customFormat="1" ht="15" customHeight="1" x14ac:dyDescent="0.25">
      <c r="B205" s="191" t="s">
        <v>1120</v>
      </c>
      <c r="C205" s="192"/>
      <c r="D205" s="192"/>
      <c r="E205" s="192"/>
      <c r="F205" s="192"/>
      <c r="G205" s="13">
        <f>G203</f>
        <v>4250</v>
      </c>
    </row>
    <row r="206" spans="1:13" ht="15" customHeight="1" x14ac:dyDescent="0.25">
      <c r="A206" s="29"/>
      <c r="B206" s="191" t="s">
        <v>1121</v>
      </c>
      <c r="C206" s="192"/>
      <c r="D206" s="192"/>
      <c r="E206" s="192"/>
      <c r="F206" s="192"/>
      <c r="G206" s="13">
        <f>SUM(G204:G205)</f>
        <v>6650</v>
      </c>
    </row>
    <row r="207" spans="1:13" ht="15" customHeight="1" x14ac:dyDescent="0.25">
      <c r="A207" s="29"/>
      <c r="B207" s="193" t="s">
        <v>1122</v>
      </c>
      <c r="C207" s="193"/>
      <c r="D207" s="193"/>
      <c r="E207" s="193"/>
      <c r="F207" s="193"/>
      <c r="G207" s="21">
        <v>0</v>
      </c>
    </row>
    <row r="208" spans="1:13" ht="15" customHeight="1" x14ac:dyDescent="0.25">
      <c r="A208" s="29"/>
      <c r="B208" s="193" t="s">
        <v>1123</v>
      </c>
      <c r="C208" s="193"/>
      <c r="D208" s="193"/>
      <c r="E208" s="193"/>
      <c r="F208" s="193"/>
      <c r="G208" s="14"/>
    </row>
    <row r="209" spans="1:7" x14ac:dyDescent="0.25">
      <c r="A209" s="29"/>
      <c r="C209" s="29"/>
      <c r="E209" s="29"/>
    </row>
    <row r="210" spans="1:7" x14ac:dyDescent="0.25">
      <c r="A210" s="29"/>
      <c r="C210" s="29"/>
      <c r="E210" s="29"/>
    </row>
    <row r="211" spans="1:7" ht="15.75" x14ac:dyDescent="0.25">
      <c r="B211" s="20" t="s">
        <v>165</v>
      </c>
      <c r="C211" s="165" t="s">
        <v>85</v>
      </c>
      <c r="G211" s="12">
        <f>G13+G31+G44+G58+G74+G87+G101+G113+G130+G149+G168+G183+G196+G206</f>
        <v>1392923.4759999998</v>
      </c>
    </row>
    <row r="213" spans="1:7" ht="15.75" x14ac:dyDescent="0.25">
      <c r="D213" s="67"/>
      <c r="E213" s="66"/>
      <c r="F213" s="67"/>
      <c r="G213" s="67"/>
    </row>
  </sheetData>
  <mergeCells count="79">
    <mergeCell ref="B204:F204"/>
    <mergeCell ref="B205:F205"/>
    <mergeCell ref="B206:F206"/>
    <mergeCell ref="B207:F207"/>
    <mergeCell ref="B208:F208"/>
    <mergeCell ref="C79:G79"/>
    <mergeCell ref="B115:F115"/>
    <mergeCell ref="B147:F147"/>
    <mergeCell ref="B148:F148"/>
    <mergeCell ref="B149:F149"/>
    <mergeCell ref="B132:F132"/>
    <mergeCell ref="B111:F111"/>
    <mergeCell ref="B112:F112"/>
    <mergeCell ref="B113:F113"/>
    <mergeCell ref="B86:F86"/>
    <mergeCell ref="B87:F87"/>
    <mergeCell ref="B88:F88"/>
    <mergeCell ref="B89:F89"/>
    <mergeCell ref="C106:G106"/>
    <mergeCell ref="B182:F182"/>
    <mergeCell ref="B183:F183"/>
    <mergeCell ref="B184:F184"/>
    <mergeCell ref="B114:F114"/>
    <mergeCell ref="B185:F185"/>
    <mergeCell ref="B128:F128"/>
    <mergeCell ref="B129:F129"/>
    <mergeCell ref="B130:F130"/>
    <mergeCell ref="B131:F131"/>
    <mergeCell ref="B151:F151"/>
    <mergeCell ref="C173:G173"/>
    <mergeCell ref="C119:G119"/>
    <mergeCell ref="C137:G137"/>
    <mergeCell ref="B150:F150"/>
    <mergeCell ref="B181:F181"/>
    <mergeCell ref="B170:F170"/>
    <mergeCell ref="B166:F166"/>
    <mergeCell ref="B167:F167"/>
    <mergeCell ref="C155:F155"/>
    <mergeCell ref="C36:F36"/>
    <mergeCell ref="C92:F92"/>
    <mergeCell ref="C63:F63"/>
    <mergeCell ref="B72:F72"/>
    <mergeCell ref="B73:F73"/>
    <mergeCell ref="B74:F74"/>
    <mergeCell ref="B75:F75"/>
    <mergeCell ref="B76:F76"/>
    <mergeCell ref="B103:F103"/>
    <mergeCell ref="B85:F85"/>
    <mergeCell ref="C48:F48"/>
    <mergeCell ref="B42:F42"/>
    <mergeCell ref="B43:F43"/>
    <mergeCell ref="B59:F59"/>
    <mergeCell ref="C3:G3"/>
    <mergeCell ref="B11:F11"/>
    <mergeCell ref="B12:F12"/>
    <mergeCell ref="B13:F13"/>
    <mergeCell ref="B14:F14"/>
    <mergeCell ref="B15:F15"/>
    <mergeCell ref="C18:G18"/>
    <mergeCell ref="B33:F33"/>
    <mergeCell ref="B44:F44"/>
    <mergeCell ref="B45:F45"/>
    <mergeCell ref="B46:F46"/>
    <mergeCell ref="C199:G199"/>
    <mergeCell ref="C189:G189"/>
    <mergeCell ref="B29:F29"/>
    <mergeCell ref="B30:F30"/>
    <mergeCell ref="B31:F31"/>
    <mergeCell ref="B32:F32"/>
    <mergeCell ref="B168:F168"/>
    <mergeCell ref="B169:F169"/>
    <mergeCell ref="B60:F60"/>
    <mergeCell ref="B99:F99"/>
    <mergeCell ref="B100:F100"/>
    <mergeCell ref="B101:F101"/>
    <mergeCell ref="B102:F102"/>
    <mergeCell ref="B56:F56"/>
    <mergeCell ref="B57:F57"/>
    <mergeCell ref="B58:F5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62"/>
  <sheetViews>
    <sheetView tabSelected="1" topLeftCell="A64" workbookViewId="0">
      <selection activeCell="Q908" sqref="Q908"/>
    </sheetView>
  </sheetViews>
  <sheetFormatPr defaultRowHeight="15" x14ac:dyDescent="0.25"/>
  <cols>
    <col min="1" max="1" width="3.5703125" style="131" customWidth="1"/>
    <col min="2" max="2" width="2" style="131" customWidth="1"/>
    <col min="3" max="3" width="2.5703125" style="131" customWidth="1"/>
    <col min="4" max="4" width="5" style="131" customWidth="1"/>
    <col min="5" max="5" width="1.28515625" style="131" customWidth="1"/>
    <col min="6" max="6" width="2" style="131" customWidth="1"/>
    <col min="7" max="7" width="7.42578125" style="131" customWidth="1"/>
    <col min="8" max="8" width="53.7109375" style="131" customWidth="1"/>
    <col min="9" max="9" width="5.5703125" style="131" customWidth="1"/>
    <col min="10" max="10" width="8.28515625" style="131" customWidth="1"/>
    <col min="11" max="11" width="2.28515625" style="131" customWidth="1"/>
    <col min="12" max="12" width="10.28515625" style="131" customWidth="1"/>
    <col min="13" max="13" width="1.7109375" style="131" customWidth="1"/>
    <col min="14" max="14" width="9.85546875" style="131" customWidth="1"/>
    <col min="15" max="15" width="15" style="134" customWidth="1"/>
    <col min="16" max="256" width="9.140625" style="131"/>
    <col min="257" max="257" width="3.5703125" style="131" customWidth="1"/>
    <col min="258" max="258" width="2" style="131" customWidth="1"/>
    <col min="259" max="259" width="2.5703125" style="131" customWidth="1"/>
    <col min="260" max="260" width="5" style="131" customWidth="1"/>
    <col min="261" max="261" width="1.28515625" style="131" customWidth="1"/>
    <col min="262" max="262" width="2" style="131" customWidth="1"/>
    <col min="263" max="263" width="7.42578125" style="131" customWidth="1"/>
    <col min="264" max="264" width="53.7109375" style="131" customWidth="1"/>
    <col min="265" max="265" width="5.5703125" style="131" customWidth="1"/>
    <col min="266" max="266" width="8.28515625" style="131" customWidth="1"/>
    <col min="267" max="267" width="2.28515625" style="131" customWidth="1"/>
    <col min="268" max="268" width="10.28515625" style="131" customWidth="1"/>
    <col min="269" max="269" width="1.7109375" style="131" customWidth="1"/>
    <col min="270" max="270" width="9.85546875" style="131" customWidth="1"/>
    <col min="271" max="271" width="15" style="131" customWidth="1"/>
    <col min="272" max="512" width="9.140625" style="131"/>
    <col min="513" max="513" width="3.5703125" style="131" customWidth="1"/>
    <col min="514" max="514" width="2" style="131" customWidth="1"/>
    <col min="515" max="515" width="2.5703125" style="131" customWidth="1"/>
    <col min="516" max="516" width="5" style="131" customWidth="1"/>
    <col min="517" max="517" width="1.28515625" style="131" customWidth="1"/>
    <col min="518" max="518" width="2" style="131" customWidth="1"/>
    <col min="519" max="519" width="7.42578125" style="131" customWidth="1"/>
    <col min="520" max="520" width="53.7109375" style="131" customWidth="1"/>
    <col min="521" max="521" width="5.5703125" style="131" customWidth="1"/>
    <col min="522" max="522" width="8.28515625" style="131" customWidth="1"/>
    <col min="523" max="523" width="2.28515625" style="131" customWidth="1"/>
    <col min="524" max="524" width="10.28515625" style="131" customWidth="1"/>
    <col min="525" max="525" width="1.7109375" style="131" customWidth="1"/>
    <col min="526" max="526" width="9.85546875" style="131" customWidth="1"/>
    <col min="527" max="527" width="15" style="131" customWidth="1"/>
    <col min="528" max="768" width="9.140625" style="131"/>
    <col min="769" max="769" width="3.5703125" style="131" customWidth="1"/>
    <col min="770" max="770" width="2" style="131" customWidth="1"/>
    <col min="771" max="771" width="2.5703125" style="131" customWidth="1"/>
    <col min="772" max="772" width="5" style="131" customWidth="1"/>
    <col min="773" max="773" width="1.28515625" style="131" customWidth="1"/>
    <col min="774" max="774" width="2" style="131" customWidth="1"/>
    <col min="775" max="775" width="7.42578125" style="131" customWidth="1"/>
    <col min="776" max="776" width="53.7109375" style="131" customWidth="1"/>
    <col min="777" max="777" width="5.5703125" style="131" customWidth="1"/>
    <col min="778" max="778" width="8.28515625" style="131" customWidth="1"/>
    <col min="779" max="779" width="2.28515625" style="131" customWidth="1"/>
    <col min="780" max="780" width="10.28515625" style="131" customWidth="1"/>
    <col min="781" max="781" width="1.7109375" style="131" customWidth="1"/>
    <col min="782" max="782" width="9.85546875" style="131" customWidth="1"/>
    <col min="783" max="783" width="15" style="131" customWidth="1"/>
    <col min="784" max="1024" width="9.140625" style="131"/>
    <col min="1025" max="1025" width="3.5703125" style="131" customWidth="1"/>
    <col min="1026" max="1026" width="2" style="131" customWidth="1"/>
    <col min="1027" max="1027" width="2.5703125" style="131" customWidth="1"/>
    <col min="1028" max="1028" width="5" style="131" customWidth="1"/>
    <col min="1029" max="1029" width="1.28515625" style="131" customWidth="1"/>
    <col min="1030" max="1030" width="2" style="131" customWidth="1"/>
    <col min="1031" max="1031" width="7.42578125" style="131" customWidth="1"/>
    <col min="1032" max="1032" width="53.7109375" style="131" customWidth="1"/>
    <col min="1033" max="1033" width="5.5703125" style="131" customWidth="1"/>
    <col min="1034" max="1034" width="8.28515625" style="131" customWidth="1"/>
    <col min="1035" max="1035" width="2.28515625" style="131" customWidth="1"/>
    <col min="1036" max="1036" width="10.28515625" style="131" customWidth="1"/>
    <col min="1037" max="1037" width="1.7109375" style="131" customWidth="1"/>
    <col min="1038" max="1038" width="9.85546875" style="131" customWidth="1"/>
    <col min="1039" max="1039" width="15" style="131" customWidth="1"/>
    <col min="1040" max="1280" width="9.140625" style="131"/>
    <col min="1281" max="1281" width="3.5703125" style="131" customWidth="1"/>
    <col min="1282" max="1282" width="2" style="131" customWidth="1"/>
    <col min="1283" max="1283" width="2.5703125" style="131" customWidth="1"/>
    <col min="1284" max="1284" width="5" style="131" customWidth="1"/>
    <col min="1285" max="1285" width="1.28515625" style="131" customWidth="1"/>
    <col min="1286" max="1286" width="2" style="131" customWidth="1"/>
    <col min="1287" max="1287" width="7.42578125" style="131" customWidth="1"/>
    <col min="1288" max="1288" width="53.7109375" style="131" customWidth="1"/>
    <col min="1289" max="1289" width="5.5703125" style="131" customWidth="1"/>
    <col min="1290" max="1290" width="8.28515625" style="131" customWidth="1"/>
    <col min="1291" max="1291" width="2.28515625" style="131" customWidth="1"/>
    <col min="1292" max="1292" width="10.28515625" style="131" customWidth="1"/>
    <col min="1293" max="1293" width="1.7109375" style="131" customWidth="1"/>
    <col min="1294" max="1294" width="9.85546875" style="131" customWidth="1"/>
    <col min="1295" max="1295" width="15" style="131" customWidth="1"/>
    <col min="1296" max="1536" width="9.140625" style="131"/>
    <col min="1537" max="1537" width="3.5703125" style="131" customWidth="1"/>
    <col min="1538" max="1538" width="2" style="131" customWidth="1"/>
    <col min="1539" max="1539" width="2.5703125" style="131" customWidth="1"/>
    <col min="1540" max="1540" width="5" style="131" customWidth="1"/>
    <col min="1541" max="1541" width="1.28515625" style="131" customWidth="1"/>
    <col min="1542" max="1542" width="2" style="131" customWidth="1"/>
    <col min="1543" max="1543" width="7.42578125" style="131" customWidth="1"/>
    <col min="1544" max="1544" width="53.7109375" style="131" customWidth="1"/>
    <col min="1545" max="1545" width="5.5703125" style="131" customWidth="1"/>
    <col min="1546" max="1546" width="8.28515625" style="131" customWidth="1"/>
    <col min="1547" max="1547" width="2.28515625" style="131" customWidth="1"/>
    <col min="1548" max="1548" width="10.28515625" style="131" customWidth="1"/>
    <col min="1549" max="1549" width="1.7109375" style="131" customWidth="1"/>
    <col min="1550" max="1550" width="9.85546875" style="131" customWidth="1"/>
    <col min="1551" max="1551" width="15" style="131" customWidth="1"/>
    <col min="1552" max="1792" width="9.140625" style="131"/>
    <col min="1793" max="1793" width="3.5703125" style="131" customWidth="1"/>
    <col min="1794" max="1794" width="2" style="131" customWidth="1"/>
    <col min="1795" max="1795" width="2.5703125" style="131" customWidth="1"/>
    <col min="1796" max="1796" width="5" style="131" customWidth="1"/>
    <col min="1797" max="1797" width="1.28515625" style="131" customWidth="1"/>
    <col min="1798" max="1798" width="2" style="131" customWidth="1"/>
    <col min="1799" max="1799" width="7.42578125" style="131" customWidth="1"/>
    <col min="1800" max="1800" width="53.7109375" style="131" customWidth="1"/>
    <col min="1801" max="1801" width="5.5703125" style="131" customWidth="1"/>
    <col min="1802" max="1802" width="8.28515625" style="131" customWidth="1"/>
    <col min="1803" max="1803" width="2.28515625" style="131" customWidth="1"/>
    <col min="1804" max="1804" width="10.28515625" style="131" customWidth="1"/>
    <col min="1805" max="1805" width="1.7109375" style="131" customWidth="1"/>
    <col min="1806" max="1806" width="9.85546875" style="131" customWidth="1"/>
    <col min="1807" max="1807" width="15" style="131" customWidth="1"/>
    <col min="1808" max="2048" width="9.140625" style="131"/>
    <col min="2049" max="2049" width="3.5703125" style="131" customWidth="1"/>
    <col min="2050" max="2050" width="2" style="131" customWidth="1"/>
    <col min="2051" max="2051" width="2.5703125" style="131" customWidth="1"/>
    <col min="2052" max="2052" width="5" style="131" customWidth="1"/>
    <col min="2053" max="2053" width="1.28515625" style="131" customWidth="1"/>
    <col min="2054" max="2054" width="2" style="131" customWidth="1"/>
    <col min="2055" max="2055" width="7.42578125" style="131" customWidth="1"/>
    <col min="2056" max="2056" width="53.7109375" style="131" customWidth="1"/>
    <col min="2057" max="2057" width="5.5703125" style="131" customWidth="1"/>
    <col min="2058" max="2058" width="8.28515625" style="131" customWidth="1"/>
    <col min="2059" max="2059" width="2.28515625" style="131" customWidth="1"/>
    <col min="2060" max="2060" width="10.28515625" style="131" customWidth="1"/>
    <col min="2061" max="2061" width="1.7109375" style="131" customWidth="1"/>
    <col min="2062" max="2062" width="9.85546875" style="131" customWidth="1"/>
    <col min="2063" max="2063" width="15" style="131" customWidth="1"/>
    <col min="2064" max="2304" width="9.140625" style="131"/>
    <col min="2305" max="2305" width="3.5703125" style="131" customWidth="1"/>
    <col min="2306" max="2306" width="2" style="131" customWidth="1"/>
    <col min="2307" max="2307" width="2.5703125" style="131" customWidth="1"/>
    <col min="2308" max="2308" width="5" style="131" customWidth="1"/>
    <col min="2309" max="2309" width="1.28515625" style="131" customWidth="1"/>
    <col min="2310" max="2310" width="2" style="131" customWidth="1"/>
    <col min="2311" max="2311" width="7.42578125" style="131" customWidth="1"/>
    <col min="2312" max="2312" width="53.7109375" style="131" customWidth="1"/>
    <col min="2313" max="2313" width="5.5703125" style="131" customWidth="1"/>
    <col min="2314" max="2314" width="8.28515625" style="131" customWidth="1"/>
    <col min="2315" max="2315" width="2.28515625" style="131" customWidth="1"/>
    <col min="2316" max="2316" width="10.28515625" style="131" customWidth="1"/>
    <col min="2317" max="2317" width="1.7109375" style="131" customWidth="1"/>
    <col min="2318" max="2318" width="9.85546875" style="131" customWidth="1"/>
    <col min="2319" max="2319" width="15" style="131" customWidth="1"/>
    <col min="2320" max="2560" width="9.140625" style="131"/>
    <col min="2561" max="2561" width="3.5703125" style="131" customWidth="1"/>
    <col min="2562" max="2562" width="2" style="131" customWidth="1"/>
    <col min="2563" max="2563" width="2.5703125" style="131" customWidth="1"/>
    <col min="2564" max="2564" width="5" style="131" customWidth="1"/>
    <col min="2565" max="2565" width="1.28515625" style="131" customWidth="1"/>
    <col min="2566" max="2566" width="2" style="131" customWidth="1"/>
    <col min="2567" max="2567" width="7.42578125" style="131" customWidth="1"/>
    <col min="2568" max="2568" width="53.7109375" style="131" customWidth="1"/>
    <col min="2569" max="2569" width="5.5703125" style="131" customWidth="1"/>
    <col min="2570" max="2570" width="8.28515625" style="131" customWidth="1"/>
    <col min="2571" max="2571" width="2.28515625" style="131" customWidth="1"/>
    <col min="2572" max="2572" width="10.28515625" style="131" customWidth="1"/>
    <col min="2573" max="2573" width="1.7109375" style="131" customWidth="1"/>
    <col min="2574" max="2574" width="9.85546875" style="131" customWidth="1"/>
    <col min="2575" max="2575" width="15" style="131" customWidth="1"/>
    <col min="2576" max="2816" width="9.140625" style="131"/>
    <col min="2817" max="2817" width="3.5703125" style="131" customWidth="1"/>
    <col min="2818" max="2818" width="2" style="131" customWidth="1"/>
    <col min="2819" max="2819" width="2.5703125" style="131" customWidth="1"/>
    <col min="2820" max="2820" width="5" style="131" customWidth="1"/>
    <col min="2821" max="2821" width="1.28515625" style="131" customWidth="1"/>
    <col min="2822" max="2822" width="2" style="131" customWidth="1"/>
    <col min="2823" max="2823" width="7.42578125" style="131" customWidth="1"/>
    <col min="2824" max="2824" width="53.7109375" style="131" customWidth="1"/>
    <col min="2825" max="2825" width="5.5703125" style="131" customWidth="1"/>
    <col min="2826" max="2826" width="8.28515625" style="131" customWidth="1"/>
    <col min="2827" max="2827" width="2.28515625" style="131" customWidth="1"/>
    <col min="2828" max="2828" width="10.28515625" style="131" customWidth="1"/>
    <col min="2829" max="2829" width="1.7109375" style="131" customWidth="1"/>
    <col min="2830" max="2830" width="9.85546875" style="131" customWidth="1"/>
    <col min="2831" max="2831" width="15" style="131" customWidth="1"/>
    <col min="2832" max="3072" width="9.140625" style="131"/>
    <col min="3073" max="3073" width="3.5703125" style="131" customWidth="1"/>
    <col min="3074" max="3074" width="2" style="131" customWidth="1"/>
    <col min="3075" max="3075" width="2.5703125" style="131" customWidth="1"/>
    <col min="3076" max="3076" width="5" style="131" customWidth="1"/>
    <col min="3077" max="3077" width="1.28515625" style="131" customWidth="1"/>
    <col min="3078" max="3078" width="2" style="131" customWidth="1"/>
    <col min="3079" max="3079" width="7.42578125" style="131" customWidth="1"/>
    <col min="3080" max="3080" width="53.7109375" style="131" customWidth="1"/>
    <col min="3081" max="3081" width="5.5703125" style="131" customWidth="1"/>
    <col min="3082" max="3082" width="8.28515625" style="131" customWidth="1"/>
    <col min="3083" max="3083" width="2.28515625" style="131" customWidth="1"/>
    <col min="3084" max="3084" width="10.28515625" style="131" customWidth="1"/>
    <col min="3085" max="3085" width="1.7109375" style="131" customWidth="1"/>
    <col min="3086" max="3086" width="9.85546875" style="131" customWidth="1"/>
    <col min="3087" max="3087" width="15" style="131" customWidth="1"/>
    <col min="3088" max="3328" width="9.140625" style="131"/>
    <col min="3329" max="3329" width="3.5703125" style="131" customWidth="1"/>
    <col min="3330" max="3330" width="2" style="131" customWidth="1"/>
    <col min="3331" max="3331" width="2.5703125" style="131" customWidth="1"/>
    <col min="3332" max="3332" width="5" style="131" customWidth="1"/>
    <col min="3333" max="3333" width="1.28515625" style="131" customWidth="1"/>
    <col min="3334" max="3334" width="2" style="131" customWidth="1"/>
    <col min="3335" max="3335" width="7.42578125" style="131" customWidth="1"/>
    <col min="3336" max="3336" width="53.7109375" style="131" customWidth="1"/>
    <col min="3337" max="3337" width="5.5703125" style="131" customWidth="1"/>
    <col min="3338" max="3338" width="8.28515625" style="131" customWidth="1"/>
    <col min="3339" max="3339" width="2.28515625" style="131" customWidth="1"/>
    <col min="3340" max="3340" width="10.28515625" style="131" customWidth="1"/>
    <col min="3341" max="3341" width="1.7109375" style="131" customWidth="1"/>
    <col min="3342" max="3342" width="9.85546875" style="131" customWidth="1"/>
    <col min="3343" max="3343" width="15" style="131" customWidth="1"/>
    <col min="3344" max="3584" width="9.140625" style="131"/>
    <col min="3585" max="3585" width="3.5703125" style="131" customWidth="1"/>
    <col min="3586" max="3586" width="2" style="131" customWidth="1"/>
    <col min="3587" max="3587" width="2.5703125" style="131" customWidth="1"/>
    <col min="3588" max="3588" width="5" style="131" customWidth="1"/>
    <col min="3589" max="3589" width="1.28515625" style="131" customWidth="1"/>
    <col min="3590" max="3590" width="2" style="131" customWidth="1"/>
    <col min="3591" max="3591" width="7.42578125" style="131" customWidth="1"/>
    <col min="3592" max="3592" width="53.7109375" style="131" customWidth="1"/>
    <col min="3593" max="3593" width="5.5703125" style="131" customWidth="1"/>
    <col min="3594" max="3594" width="8.28515625" style="131" customWidth="1"/>
    <col min="3595" max="3595" width="2.28515625" style="131" customWidth="1"/>
    <col min="3596" max="3596" width="10.28515625" style="131" customWidth="1"/>
    <col min="3597" max="3597" width="1.7109375" style="131" customWidth="1"/>
    <col min="3598" max="3598" width="9.85546875" style="131" customWidth="1"/>
    <col min="3599" max="3599" width="15" style="131" customWidth="1"/>
    <col min="3600" max="3840" width="9.140625" style="131"/>
    <col min="3841" max="3841" width="3.5703125" style="131" customWidth="1"/>
    <col min="3842" max="3842" width="2" style="131" customWidth="1"/>
    <col min="3843" max="3843" width="2.5703125" style="131" customWidth="1"/>
    <col min="3844" max="3844" width="5" style="131" customWidth="1"/>
    <col min="3845" max="3845" width="1.28515625" style="131" customWidth="1"/>
    <col min="3846" max="3846" width="2" style="131" customWidth="1"/>
    <col min="3847" max="3847" width="7.42578125" style="131" customWidth="1"/>
    <col min="3848" max="3848" width="53.7109375" style="131" customWidth="1"/>
    <col min="3849" max="3849" width="5.5703125" style="131" customWidth="1"/>
    <col min="3850" max="3850" width="8.28515625" style="131" customWidth="1"/>
    <col min="3851" max="3851" width="2.28515625" style="131" customWidth="1"/>
    <col min="3852" max="3852" width="10.28515625" style="131" customWidth="1"/>
    <col min="3853" max="3853" width="1.7109375" style="131" customWidth="1"/>
    <col min="3854" max="3854" width="9.85546875" style="131" customWidth="1"/>
    <col min="3855" max="3855" width="15" style="131" customWidth="1"/>
    <col min="3856" max="4096" width="9.140625" style="131"/>
    <col min="4097" max="4097" width="3.5703125" style="131" customWidth="1"/>
    <col min="4098" max="4098" width="2" style="131" customWidth="1"/>
    <col min="4099" max="4099" width="2.5703125" style="131" customWidth="1"/>
    <col min="4100" max="4100" width="5" style="131" customWidth="1"/>
    <col min="4101" max="4101" width="1.28515625" style="131" customWidth="1"/>
    <col min="4102" max="4102" width="2" style="131" customWidth="1"/>
    <col min="4103" max="4103" width="7.42578125" style="131" customWidth="1"/>
    <col min="4104" max="4104" width="53.7109375" style="131" customWidth="1"/>
    <col min="4105" max="4105" width="5.5703125" style="131" customWidth="1"/>
    <col min="4106" max="4106" width="8.28515625" style="131" customWidth="1"/>
    <col min="4107" max="4107" width="2.28515625" style="131" customWidth="1"/>
    <col min="4108" max="4108" width="10.28515625" style="131" customWidth="1"/>
    <col min="4109" max="4109" width="1.7109375" style="131" customWidth="1"/>
    <col min="4110" max="4110" width="9.85546875" style="131" customWidth="1"/>
    <col min="4111" max="4111" width="15" style="131" customWidth="1"/>
    <col min="4112" max="4352" width="9.140625" style="131"/>
    <col min="4353" max="4353" width="3.5703125" style="131" customWidth="1"/>
    <col min="4354" max="4354" width="2" style="131" customWidth="1"/>
    <col min="4355" max="4355" width="2.5703125" style="131" customWidth="1"/>
    <col min="4356" max="4356" width="5" style="131" customWidth="1"/>
    <col min="4357" max="4357" width="1.28515625" style="131" customWidth="1"/>
    <col min="4358" max="4358" width="2" style="131" customWidth="1"/>
    <col min="4359" max="4359" width="7.42578125" style="131" customWidth="1"/>
    <col min="4360" max="4360" width="53.7109375" style="131" customWidth="1"/>
    <col min="4361" max="4361" width="5.5703125" style="131" customWidth="1"/>
    <col min="4362" max="4362" width="8.28515625" style="131" customWidth="1"/>
    <col min="4363" max="4363" width="2.28515625" style="131" customWidth="1"/>
    <col min="4364" max="4364" width="10.28515625" style="131" customWidth="1"/>
    <col min="4365" max="4365" width="1.7109375" style="131" customWidth="1"/>
    <col min="4366" max="4366" width="9.85546875" style="131" customWidth="1"/>
    <col min="4367" max="4367" width="15" style="131" customWidth="1"/>
    <col min="4368" max="4608" width="9.140625" style="131"/>
    <col min="4609" max="4609" width="3.5703125" style="131" customWidth="1"/>
    <col min="4610" max="4610" width="2" style="131" customWidth="1"/>
    <col min="4611" max="4611" width="2.5703125" style="131" customWidth="1"/>
    <col min="4612" max="4612" width="5" style="131" customWidth="1"/>
    <col min="4613" max="4613" width="1.28515625" style="131" customWidth="1"/>
    <col min="4614" max="4614" width="2" style="131" customWidth="1"/>
    <col min="4615" max="4615" width="7.42578125" style="131" customWidth="1"/>
    <col min="4616" max="4616" width="53.7109375" style="131" customWidth="1"/>
    <col min="4617" max="4617" width="5.5703125" style="131" customWidth="1"/>
    <col min="4618" max="4618" width="8.28515625" style="131" customWidth="1"/>
    <col min="4619" max="4619" width="2.28515625" style="131" customWidth="1"/>
    <col min="4620" max="4620" width="10.28515625" style="131" customWidth="1"/>
    <col min="4621" max="4621" width="1.7109375" style="131" customWidth="1"/>
    <col min="4622" max="4622" width="9.85546875" style="131" customWidth="1"/>
    <col min="4623" max="4623" width="15" style="131" customWidth="1"/>
    <col min="4624" max="4864" width="9.140625" style="131"/>
    <col min="4865" max="4865" width="3.5703125" style="131" customWidth="1"/>
    <col min="4866" max="4866" width="2" style="131" customWidth="1"/>
    <col min="4867" max="4867" width="2.5703125" style="131" customWidth="1"/>
    <col min="4868" max="4868" width="5" style="131" customWidth="1"/>
    <col min="4869" max="4869" width="1.28515625" style="131" customWidth="1"/>
    <col min="4870" max="4870" width="2" style="131" customWidth="1"/>
    <col min="4871" max="4871" width="7.42578125" style="131" customWidth="1"/>
    <col min="4872" max="4872" width="53.7109375" style="131" customWidth="1"/>
    <col min="4873" max="4873" width="5.5703125" style="131" customWidth="1"/>
    <col min="4874" max="4874" width="8.28515625" style="131" customWidth="1"/>
    <col min="4875" max="4875" width="2.28515625" style="131" customWidth="1"/>
    <col min="4876" max="4876" width="10.28515625" style="131" customWidth="1"/>
    <col min="4877" max="4877" width="1.7109375" style="131" customWidth="1"/>
    <col min="4878" max="4878" width="9.85546875" style="131" customWidth="1"/>
    <col min="4879" max="4879" width="15" style="131" customWidth="1"/>
    <col min="4880" max="5120" width="9.140625" style="131"/>
    <col min="5121" max="5121" width="3.5703125" style="131" customWidth="1"/>
    <col min="5122" max="5122" width="2" style="131" customWidth="1"/>
    <col min="5123" max="5123" width="2.5703125" style="131" customWidth="1"/>
    <col min="5124" max="5124" width="5" style="131" customWidth="1"/>
    <col min="5125" max="5125" width="1.28515625" style="131" customWidth="1"/>
    <col min="5126" max="5126" width="2" style="131" customWidth="1"/>
    <col min="5127" max="5127" width="7.42578125" style="131" customWidth="1"/>
    <col min="5128" max="5128" width="53.7109375" style="131" customWidth="1"/>
    <col min="5129" max="5129" width="5.5703125" style="131" customWidth="1"/>
    <col min="5130" max="5130" width="8.28515625" style="131" customWidth="1"/>
    <col min="5131" max="5131" width="2.28515625" style="131" customWidth="1"/>
    <col min="5132" max="5132" width="10.28515625" style="131" customWidth="1"/>
    <col min="5133" max="5133" width="1.7109375" style="131" customWidth="1"/>
    <col min="5134" max="5134" width="9.85546875" style="131" customWidth="1"/>
    <col min="5135" max="5135" width="15" style="131" customWidth="1"/>
    <col min="5136" max="5376" width="9.140625" style="131"/>
    <col min="5377" max="5377" width="3.5703125" style="131" customWidth="1"/>
    <col min="5378" max="5378" width="2" style="131" customWidth="1"/>
    <col min="5379" max="5379" width="2.5703125" style="131" customWidth="1"/>
    <col min="5380" max="5380" width="5" style="131" customWidth="1"/>
    <col min="5381" max="5381" width="1.28515625" style="131" customWidth="1"/>
    <col min="5382" max="5382" width="2" style="131" customWidth="1"/>
    <col min="5383" max="5383" width="7.42578125" style="131" customWidth="1"/>
    <col min="5384" max="5384" width="53.7109375" style="131" customWidth="1"/>
    <col min="5385" max="5385" width="5.5703125" style="131" customWidth="1"/>
    <col min="5386" max="5386" width="8.28515625" style="131" customWidth="1"/>
    <col min="5387" max="5387" width="2.28515625" style="131" customWidth="1"/>
    <col min="5388" max="5388" width="10.28515625" style="131" customWidth="1"/>
    <col min="5389" max="5389" width="1.7109375" style="131" customWidth="1"/>
    <col min="5390" max="5390" width="9.85546875" style="131" customWidth="1"/>
    <col min="5391" max="5391" width="15" style="131" customWidth="1"/>
    <col min="5392" max="5632" width="9.140625" style="131"/>
    <col min="5633" max="5633" width="3.5703125" style="131" customWidth="1"/>
    <col min="5634" max="5634" width="2" style="131" customWidth="1"/>
    <col min="5635" max="5635" width="2.5703125" style="131" customWidth="1"/>
    <col min="5636" max="5636" width="5" style="131" customWidth="1"/>
    <col min="5637" max="5637" width="1.28515625" style="131" customWidth="1"/>
    <col min="5638" max="5638" width="2" style="131" customWidth="1"/>
    <col min="5639" max="5639" width="7.42578125" style="131" customWidth="1"/>
    <col min="5640" max="5640" width="53.7109375" style="131" customWidth="1"/>
    <col min="5641" max="5641" width="5.5703125" style="131" customWidth="1"/>
    <col min="5642" max="5642" width="8.28515625" style="131" customWidth="1"/>
    <col min="5643" max="5643" width="2.28515625" style="131" customWidth="1"/>
    <col min="5644" max="5644" width="10.28515625" style="131" customWidth="1"/>
    <col min="5645" max="5645" width="1.7109375" style="131" customWidth="1"/>
    <col min="5646" max="5646" width="9.85546875" style="131" customWidth="1"/>
    <col min="5647" max="5647" width="15" style="131" customWidth="1"/>
    <col min="5648" max="5888" width="9.140625" style="131"/>
    <col min="5889" max="5889" width="3.5703125" style="131" customWidth="1"/>
    <col min="5890" max="5890" width="2" style="131" customWidth="1"/>
    <col min="5891" max="5891" width="2.5703125" style="131" customWidth="1"/>
    <col min="5892" max="5892" width="5" style="131" customWidth="1"/>
    <col min="5893" max="5893" width="1.28515625" style="131" customWidth="1"/>
    <col min="5894" max="5894" width="2" style="131" customWidth="1"/>
    <col min="5895" max="5895" width="7.42578125" style="131" customWidth="1"/>
    <col min="5896" max="5896" width="53.7109375" style="131" customWidth="1"/>
    <col min="5897" max="5897" width="5.5703125" style="131" customWidth="1"/>
    <col min="5898" max="5898" width="8.28515625" style="131" customWidth="1"/>
    <col min="5899" max="5899" width="2.28515625" style="131" customWidth="1"/>
    <col min="5900" max="5900" width="10.28515625" style="131" customWidth="1"/>
    <col min="5901" max="5901" width="1.7109375" style="131" customWidth="1"/>
    <col min="5902" max="5902" width="9.85546875" style="131" customWidth="1"/>
    <col min="5903" max="5903" width="15" style="131" customWidth="1"/>
    <col min="5904" max="6144" width="9.140625" style="131"/>
    <col min="6145" max="6145" width="3.5703125" style="131" customWidth="1"/>
    <col min="6146" max="6146" width="2" style="131" customWidth="1"/>
    <col min="6147" max="6147" width="2.5703125" style="131" customWidth="1"/>
    <col min="6148" max="6148" width="5" style="131" customWidth="1"/>
    <col min="6149" max="6149" width="1.28515625" style="131" customWidth="1"/>
    <col min="6150" max="6150" width="2" style="131" customWidth="1"/>
    <col min="6151" max="6151" width="7.42578125" style="131" customWidth="1"/>
    <col min="6152" max="6152" width="53.7109375" style="131" customWidth="1"/>
    <col min="6153" max="6153" width="5.5703125" style="131" customWidth="1"/>
    <col min="6154" max="6154" width="8.28515625" style="131" customWidth="1"/>
    <col min="6155" max="6155" width="2.28515625" style="131" customWidth="1"/>
    <col min="6156" max="6156" width="10.28515625" style="131" customWidth="1"/>
    <col min="6157" max="6157" width="1.7109375" style="131" customWidth="1"/>
    <col min="6158" max="6158" width="9.85546875" style="131" customWidth="1"/>
    <col min="6159" max="6159" width="15" style="131" customWidth="1"/>
    <col min="6160" max="6400" width="9.140625" style="131"/>
    <col min="6401" max="6401" width="3.5703125" style="131" customWidth="1"/>
    <col min="6402" max="6402" width="2" style="131" customWidth="1"/>
    <col min="6403" max="6403" width="2.5703125" style="131" customWidth="1"/>
    <col min="6404" max="6404" width="5" style="131" customWidth="1"/>
    <col min="6405" max="6405" width="1.28515625" style="131" customWidth="1"/>
    <col min="6406" max="6406" width="2" style="131" customWidth="1"/>
    <col min="6407" max="6407" width="7.42578125" style="131" customWidth="1"/>
    <col min="6408" max="6408" width="53.7109375" style="131" customWidth="1"/>
    <col min="6409" max="6409" width="5.5703125" style="131" customWidth="1"/>
    <col min="6410" max="6410" width="8.28515625" style="131" customWidth="1"/>
    <col min="6411" max="6411" width="2.28515625" style="131" customWidth="1"/>
    <col min="6412" max="6412" width="10.28515625" style="131" customWidth="1"/>
    <col min="6413" max="6413" width="1.7109375" style="131" customWidth="1"/>
    <col min="6414" max="6414" width="9.85546875" style="131" customWidth="1"/>
    <col min="6415" max="6415" width="15" style="131" customWidth="1"/>
    <col min="6416" max="6656" width="9.140625" style="131"/>
    <col min="6657" max="6657" width="3.5703125" style="131" customWidth="1"/>
    <col min="6658" max="6658" width="2" style="131" customWidth="1"/>
    <col min="6659" max="6659" width="2.5703125" style="131" customWidth="1"/>
    <col min="6660" max="6660" width="5" style="131" customWidth="1"/>
    <col min="6661" max="6661" width="1.28515625" style="131" customWidth="1"/>
    <col min="6662" max="6662" width="2" style="131" customWidth="1"/>
    <col min="6663" max="6663" width="7.42578125" style="131" customWidth="1"/>
    <col min="6664" max="6664" width="53.7109375" style="131" customWidth="1"/>
    <col min="6665" max="6665" width="5.5703125" style="131" customWidth="1"/>
    <col min="6666" max="6666" width="8.28515625" style="131" customWidth="1"/>
    <col min="6667" max="6667" width="2.28515625" style="131" customWidth="1"/>
    <col min="6668" max="6668" width="10.28515625" style="131" customWidth="1"/>
    <col min="6669" max="6669" width="1.7109375" style="131" customWidth="1"/>
    <col min="6670" max="6670" width="9.85546875" style="131" customWidth="1"/>
    <col min="6671" max="6671" width="15" style="131" customWidth="1"/>
    <col min="6672" max="6912" width="9.140625" style="131"/>
    <col min="6913" max="6913" width="3.5703125" style="131" customWidth="1"/>
    <col min="6914" max="6914" width="2" style="131" customWidth="1"/>
    <col min="6915" max="6915" width="2.5703125" style="131" customWidth="1"/>
    <col min="6916" max="6916" width="5" style="131" customWidth="1"/>
    <col min="6917" max="6917" width="1.28515625" style="131" customWidth="1"/>
    <col min="6918" max="6918" width="2" style="131" customWidth="1"/>
    <col min="6919" max="6919" width="7.42578125" style="131" customWidth="1"/>
    <col min="6920" max="6920" width="53.7109375" style="131" customWidth="1"/>
    <col min="6921" max="6921" width="5.5703125" style="131" customWidth="1"/>
    <col min="6922" max="6922" width="8.28515625" style="131" customWidth="1"/>
    <col min="6923" max="6923" width="2.28515625" style="131" customWidth="1"/>
    <col min="6924" max="6924" width="10.28515625" style="131" customWidth="1"/>
    <col min="6925" max="6925" width="1.7109375" style="131" customWidth="1"/>
    <col min="6926" max="6926" width="9.85546875" style="131" customWidth="1"/>
    <col min="6927" max="6927" width="15" style="131" customWidth="1"/>
    <col min="6928" max="7168" width="9.140625" style="131"/>
    <col min="7169" max="7169" width="3.5703125" style="131" customWidth="1"/>
    <col min="7170" max="7170" width="2" style="131" customWidth="1"/>
    <col min="7171" max="7171" width="2.5703125" style="131" customWidth="1"/>
    <col min="7172" max="7172" width="5" style="131" customWidth="1"/>
    <col min="7173" max="7173" width="1.28515625" style="131" customWidth="1"/>
    <col min="7174" max="7174" width="2" style="131" customWidth="1"/>
    <col min="7175" max="7175" width="7.42578125" style="131" customWidth="1"/>
    <col min="7176" max="7176" width="53.7109375" style="131" customWidth="1"/>
    <col min="7177" max="7177" width="5.5703125" style="131" customWidth="1"/>
    <col min="7178" max="7178" width="8.28515625" style="131" customWidth="1"/>
    <col min="7179" max="7179" width="2.28515625" style="131" customWidth="1"/>
    <col min="7180" max="7180" width="10.28515625" style="131" customWidth="1"/>
    <col min="7181" max="7181" width="1.7109375" style="131" customWidth="1"/>
    <col min="7182" max="7182" width="9.85546875" style="131" customWidth="1"/>
    <col min="7183" max="7183" width="15" style="131" customWidth="1"/>
    <col min="7184" max="7424" width="9.140625" style="131"/>
    <col min="7425" max="7425" width="3.5703125" style="131" customWidth="1"/>
    <col min="7426" max="7426" width="2" style="131" customWidth="1"/>
    <col min="7427" max="7427" width="2.5703125" style="131" customWidth="1"/>
    <col min="7428" max="7428" width="5" style="131" customWidth="1"/>
    <col min="7429" max="7429" width="1.28515625" style="131" customWidth="1"/>
    <col min="7430" max="7430" width="2" style="131" customWidth="1"/>
    <col min="7431" max="7431" width="7.42578125" style="131" customWidth="1"/>
    <col min="7432" max="7432" width="53.7109375" style="131" customWidth="1"/>
    <col min="7433" max="7433" width="5.5703125" style="131" customWidth="1"/>
    <col min="7434" max="7434" width="8.28515625" style="131" customWidth="1"/>
    <col min="7435" max="7435" width="2.28515625" style="131" customWidth="1"/>
    <col min="7436" max="7436" width="10.28515625" style="131" customWidth="1"/>
    <col min="7437" max="7437" width="1.7109375" style="131" customWidth="1"/>
    <col min="7438" max="7438" width="9.85546875" style="131" customWidth="1"/>
    <col min="7439" max="7439" width="15" style="131" customWidth="1"/>
    <col min="7440" max="7680" width="9.140625" style="131"/>
    <col min="7681" max="7681" width="3.5703125" style="131" customWidth="1"/>
    <col min="7682" max="7682" width="2" style="131" customWidth="1"/>
    <col min="7683" max="7683" width="2.5703125" style="131" customWidth="1"/>
    <col min="7684" max="7684" width="5" style="131" customWidth="1"/>
    <col min="7685" max="7685" width="1.28515625" style="131" customWidth="1"/>
    <col min="7686" max="7686" width="2" style="131" customWidth="1"/>
    <col min="7687" max="7687" width="7.42578125" style="131" customWidth="1"/>
    <col min="7688" max="7688" width="53.7109375" style="131" customWidth="1"/>
    <col min="7689" max="7689" width="5.5703125" style="131" customWidth="1"/>
    <col min="7690" max="7690" width="8.28515625" style="131" customWidth="1"/>
    <col min="7691" max="7691" width="2.28515625" style="131" customWidth="1"/>
    <col min="7692" max="7692" width="10.28515625" style="131" customWidth="1"/>
    <col min="7693" max="7693" width="1.7109375" style="131" customWidth="1"/>
    <col min="7694" max="7694" width="9.85546875" style="131" customWidth="1"/>
    <col min="7695" max="7695" width="15" style="131" customWidth="1"/>
    <col min="7696" max="7936" width="9.140625" style="131"/>
    <col min="7937" max="7937" width="3.5703125" style="131" customWidth="1"/>
    <col min="7938" max="7938" width="2" style="131" customWidth="1"/>
    <col min="7939" max="7939" width="2.5703125" style="131" customWidth="1"/>
    <col min="7940" max="7940" width="5" style="131" customWidth="1"/>
    <col min="7941" max="7941" width="1.28515625" style="131" customWidth="1"/>
    <col min="7942" max="7942" width="2" style="131" customWidth="1"/>
    <col min="7943" max="7943" width="7.42578125" style="131" customWidth="1"/>
    <col min="7944" max="7944" width="53.7109375" style="131" customWidth="1"/>
    <col min="7945" max="7945" width="5.5703125" style="131" customWidth="1"/>
    <col min="7946" max="7946" width="8.28515625" style="131" customWidth="1"/>
    <col min="7947" max="7947" width="2.28515625" style="131" customWidth="1"/>
    <col min="7948" max="7948" width="10.28515625" style="131" customWidth="1"/>
    <col min="7949" max="7949" width="1.7109375" style="131" customWidth="1"/>
    <col min="7950" max="7950" width="9.85546875" style="131" customWidth="1"/>
    <col min="7951" max="7951" width="15" style="131" customWidth="1"/>
    <col min="7952" max="8192" width="9.140625" style="131"/>
    <col min="8193" max="8193" width="3.5703125" style="131" customWidth="1"/>
    <col min="8194" max="8194" width="2" style="131" customWidth="1"/>
    <col min="8195" max="8195" width="2.5703125" style="131" customWidth="1"/>
    <col min="8196" max="8196" width="5" style="131" customWidth="1"/>
    <col min="8197" max="8197" width="1.28515625" style="131" customWidth="1"/>
    <col min="8198" max="8198" width="2" style="131" customWidth="1"/>
    <col min="8199" max="8199" width="7.42578125" style="131" customWidth="1"/>
    <col min="8200" max="8200" width="53.7109375" style="131" customWidth="1"/>
    <col min="8201" max="8201" width="5.5703125" style="131" customWidth="1"/>
    <col min="8202" max="8202" width="8.28515625" style="131" customWidth="1"/>
    <col min="8203" max="8203" width="2.28515625" style="131" customWidth="1"/>
    <col min="8204" max="8204" width="10.28515625" style="131" customWidth="1"/>
    <col min="8205" max="8205" width="1.7109375" style="131" customWidth="1"/>
    <col min="8206" max="8206" width="9.85546875" style="131" customWidth="1"/>
    <col min="8207" max="8207" width="15" style="131" customWidth="1"/>
    <col min="8208" max="8448" width="9.140625" style="131"/>
    <col min="8449" max="8449" width="3.5703125" style="131" customWidth="1"/>
    <col min="8450" max="8450" width="2" style="131" customWidth="1"/>
    <col min="8451" max="8451" width="2.5703125" style="131" customWidth="1"/>
    <col min="8452" max="8452" width="5" style="131" customWidth="1"/>
    <col min="8453" max="8453" width="1.28515625" style="131" customWidth="1"/>
    <col min="8454" max="8454" width="2" style="131" customWidth="1"/>
    <col min="8455" max="8455" width="7.42578125" style="131" customWidth="1"/>
    <col min="8456" max="8456" width="53.7109375" style="131" customWidth="1"/>
    <col min="8457" max="8457" width="5.5703125" style="131" customWidth="1"/>
    <col min="8458" max="8458" width="8.28515625" style="131" customWidth="1"/>
    <col min="8459" max="8459" width="2.28515625" style="131" customWidth="1"/>
    <col min="8460" max="8460" width="10.28515625" style="131" customWidth="1"/>
    <col min="8461" max="8461" width="1.7109375" style="131" customWidth="1"/>
    <col min="8462" max="8462" width="9.85546875" style="131" customWidth="1"/>
    <col min="8463" max="8463" width="15" style="131" customWidth="1"/>
    <col min="8464" max="8704" width="9.140625" style="131"/>
    <col min="8705" max="8705" width="3.5703125" style="131" customWidth="1"/>
    <col min="8706" max="8706" width="2" style="131" customWidth="1"/>
    <col min="8707" max="8707" width="2.5703125" style="131" customWidth="1"/>
    <col min="8708" max="8708" width="5" style="131" customWidth="1"/>
    <col min="8709" max="8709" width="1.28515625" style="131" customWidth="1"/>
    <col min="8710" max="8710" width="2" style="131" customWidth="1"/>
    <col min="8711" max="8711" width="7.42578125" style="131" customWidth="1"/>
    <col min="8712" max="8712" width="53.7109375" style="131" customWidth="1"/>
    <col min="8713" max="8713" width="5.5703125" style="131" customWidth="1"/>
    <col min="8714" max="8714" width="8.28515625" style="131" customWidth="1"/>
    <col min="8715" max="8715" width="2.28515625" style="131" customWidth="1"/>
    <col min="8716" max="8716" width="10.28515625" style="131" customWidth="1"/>
    <col min="8717" max="8717" width="1.7109375" style="131" customWidth="1"/>
    <col min="8718" max="8718" width="9.85546875" style="131" customWidth="1"/>
    <col min="8719" max="8719" width="15" style="131" customWidth="1"/>
    <col min="8720" max="8960" width="9.140625" style="131"/>
    <col min="8961" max="8961" width="3.5703125" style="131" customWidth="1"/>
    <col min="8962" max="8962" width="2" style="131" customWidth="1"/>
    <col min="8963" max="8963" width="2.5703125" style="131" customWidth="1"/>
    <col min="8964" max="8964" width="5" style="131" customWidth="1"/>
    <col min="8965" max="8965" width="1.28515625" style="131" customWidth="1"/>
    <col min="8966" max="8966" width="2" style="131" customWidth="1"/>
    <col min="8967" max="8967" width="7.42578125" style="131" customWidth="1"/>
    <col min="8968" max="8968" width="53.7109375" style="131" customWidth="1"/>
    <col min="8969" max="8969" width="5.5703125" style="131" customWidth="1"/>
    <col min="8970" max="8970" width="8.28515625" style="131" customWidth="1"/>
    <col min="8971" max="8971" width="2.28515625" style="131" customWidth="1"/>
    <col min="8972" max="8972" width="10.28515625" style="131" customWidth="1"/>
    <col min="8973" max="8973" width="1.7109375" style="131" customWidth="1"/>
    <col min="8974" max="8974" width="9.85546875" style="131" customWidth="1"/>
    <col min="8975" max="8975" width="15" style="131" customWidth="1"/>
    <col min="8976" max="9216" width="9.140625" style="131"/>
    <col min="9217" max="9217" width="3.5703125" style="131" customWidth="1"/>
    <col min="9218" max="9218" width="2" style="131" customWidth="1"/>
    <col min="9219" max="9219" width="2.5703125" style="131" customWidth="1"/>
    <col min="9220" max="9220" width="5" style="131" customWidth="1"/>
    <col min="9221" max="9221" width="1.28515625" style="131" customWidth="1"/>
    <col min="9222" max="9222" width="2" style="131" customWidth="1"/>
    <col min="9223" max="9223" width="7.42578125" style="131" customWidth="1"/>
    <col min="9224" max="9224" width="53.7109375" style="131" customWidth="1"/>
    <col min="9225" max="9225" width="5.5703125" style="131" customWidth="1"/>
    <col min="9226" max="9226" width="8.28515625" style="131" customWidth="1"/>
    <col min="9227" max="9227" width="2.28515625" style="131" customWidth="1"/>
    <col min="9228" max="9228" width="10.28515625" style="131" customWidth="1"/>
    <col min="9229" max="9229" width="1.7109375" style="131" customWidth="1"/>
    <col min="9230" max="9230" width="9.85546875" style="131" customWidth="1"/>
    <col min="9231" max="9231" width="15" style="131" customWidth="1"/>
    <col min="9232" max="9472" width="9.140625" style="131"/>
    <col min="9473" max="9473" width="3.5703125" style="131" customWidth="1"/>
    <col min="9474" max="9474" width="2" style="131" customWidth="1"/>
    <col min="9475" max="9475" width="2.5703125" style="131" customWidth="1"/>
    <col min="9476" max="9476" width="5" style="131" customWidth="1"/>
    <col min="9477" max="9477" width="1.28515625" style="131" customWidth="1"/>
    <col min="9478" max="9478" width="2" style="131" customWidth="1"/>
    <col min="9479" max="9479" width="7.42578125" style="131" customWidth="1"/>
    <col min="9480" max="9480" width="53.7109375" style="131" customWidth="1"/>
    <col min="9481" max="9481" width="5.5703125" style="131" customWidth="1"/>
    <col min="9482" max="9482" width="8.28515625" style="131" customWidth="1"/>
    <col min="9483" max="9483" width="2.28515625" style="131" customWidth="1"/>
    <col min="9484" max="9484" width="10.28515625" style="131" customWidth="1"/>
    <col min="9485" max="9485" width="1.7109375" style="131" customWidth="1"/>
    <col min="9486" max="9486" width="9.85546875" style="131" customWidth="1"/>
    <col min="9487" max="9487" width="15" style="131" customWidth="1"/>
    <col min="9488" max="9728" width="9.140625" style="131"/>
    <col min="9729" max="9729" width="3.5703125" style="131" customWidth="1"/>
    <col min="9730" max="9730" width="2" style="131" customWidth="1"/>
    <col min="9731" max="9731" width="2.5703125" style="131" customWidth="1"/>
    <col min="9732" max="9732" width="5" style="131" customWidth="1"/>
    <col min="9733" max="9733" width="1.28515625" style="131" customWidth="1"/>
    <col min="9734" max="9734" width="2" style="131" customWidth="1"/>
    <col min="9735" max="9735" width="7.42578125" style="131" customWidth="1"/>
    <col min="9736" max="9736" width="53.7109375" style="131" customWidth="1"/>
    <col min="9737" max="9737" width="5.5703125" style="131" customWidth="1"/>
    <col min="9738" max="9738" width="8.28515625" style="131" customWidth="1"/>
    <col min="9739" max="9739" width="2.28515625" style="131" customWidth="1"/>
    <col min="9740" max="9740" width="10.28515625" style="131" customWidth="1"/>
    <col min="9741" max="9741" width="1.7109375" style="131" customWidth="1"/>
    <col min="9742" max="9742" width="9.85546875" style="131" customWidth="1"/>
    <col min="9743" max="9743" width="15" style="131" customWidth="1"/>
    <col min="9744" max="9984" width="9.140625" style="131"/>
    <col min="9985" max="9985" width="3.5703125" style="131" customWidth="1"/>
    <col min="9986" max="9986" width="2" style="131" customWidth="1"/>
    <col min="9987" max="9987" width="2.5703125" style="131" customWidth="1"/>
    <col min="9988" max="9988" width="5" style="131" customWidth="1"/>
    <col min="9989" max="9989" width="1.28515625" style="131" customWidth="1"/>
    <col min="9990" max="9990" width="2" style="131" customWidth="1"/>
    <col min="9991" max="9991" width="7.42578125" style="131" customWidth="1"/>
    <col min="9992" max="9992" width="53.7109375" style="131" customWidth="1"/>
    <col min="9993" max="9993" width="5.5703125" style="131" customWidth="1"/>
    <col min="9994" max="9994" width="8.28515625" style="131" customWidth="1"/>
    <col min="9995" max="9995" width="2.28515625" style="131" customWidth="1"/>
    <col min="9996" max="9996" width="10.28515625" style="131" customWidth="1"/>
    <col min="9997" max="9997" width="1.7109375" style="131" customWidth="1"/>
    <col min="9998" max="9998" width="9.85546875" style="131" customWidth="1"/>
    <col min="9999" max="9999" width="15" style="131" customWidth="1"/>
    <col min="10000" max="10240" width="9.140625" style="131"/>
    <col min="10241" max="10241" width="3.5703125" style="131" customWidth="1"/>
    <col min="10242" max="10242" width="2" style="131" customWidth="1"/>
    <col min="10243" max="10243" width="2.5703125" style="131" customWidth="1"/>
    <col min="10244" max="10244" width="5" style="131" customWidth="1"/>
    <col min="10245" max="10245" width="1.28515625" style="131" customWidth="1"/>
    <col min="10246" max="10246" width="2" style="131" customWidth="1"/>
    <col min="10247" max="10247" width="7.42578125" style="131" customWidth="1"/>
    <col min="10248" max="10248" width="53.7109375" style="131" customWidth="1"/>
    <col min="10249" max="10249" width="5.5703125" style="131" customWidth="1"/>
    <col min="10250" max="10250" width="8.28515625" style="131" customWidth="1"/>
    <col min="10251" max="10251" width="2.28515625" style="131" customWidth="1"/>
    <col min="10252" max="10252" width="10.28515625" style="131" customWidth="1"/>
    <col min="10253" max="10253" width="1.7109375" style="131" customWidth="1"/>
    <col min="10254" max="10254" width="9.85546875" style="131" customWidth="1"/>
    <col min="10255" max="10255" width="15" style="131" customWidth="1"/>
    <col min="10256" max="10496" width="9.140625" style="131"/>
    <col min="10497" max="10497" width="3.5703125" style="131" customWidth="1"/>
    <col min="10498" max="10498" width="2" style="131" customWidth="1"/>
    <col min="10499" max="10499" width="2.5703125" style="131" customWidth="1"/>
    <col min="10500" max="10500" width="5" style="131" customWidth="1"/>
    <col min="10501" max="10501" width="1.28515625" style="131" customWidth="1"/>
    <col min="10502" max="10502" width="2" style="131" customWidth="1"/>
    <col min="10503" max="10503" width="7.42578125" style="131" customWidth="1"/>
    <col min="10504" max="10504" width="53.7109375" style="131" customWidth="1"/>
    <col min="10505" max="10505" width="5.5703125" style="131" customWidth="1"/>
    <col min="10506" max="10506" width="8.28515625" style="131" customWidth="1"/>
    <col min="10507" max="10507" width="2.28515625" style="131" customWidth="1"/>
    <col min="10508" max="10508" width="10.28515625" style="131" customWidth="1"/>
    <col min="10509" max="10509" width="1.7109375" style="131" customWidth="1"/>
    <col min="10510" max="10510" width="9.85546875" style="131" customWidth="1"/>
    <col min="10511" max="10511" width="15" style="131" customWidth="1"/>
    <col min="10512" max="10752" width="9.140625" style="131"/>
    <col min="10753" max="10753" width="3.5703125" style="131" customWidth="1"/>
    <col min="10754" max="10754" width="2" style="131" customWidth="1"/>
    <col min="10755" max="10755" width="2.5703125" style="131" customWidth="1"/>
    <col min="10756" max="10756" width="5" style="131" customWidth="1"/>
    <col min="10757" max="10757" width="1.28515625" style="131" customWidth="1"/>
    <col min="10758" max="10758" width="2" style="131" customWidth="1"/>
    <col min="10759" max="10759" width="7.42578125" style="131" customWidth="1"/>
    <col min="10760" max="10760" width="53.7109375" style="131" customWidth="1"/>
    <col min="10761" max="10761" width="5.5703125" style="131" customWidth="1"/>
    <col min="10762" max="10762" width="8.28515625" style="131" customWidth="1"/>
    <col min="10763" max="10763" width="2.28515625" style="131" customWidth="1"/>
    <col min="10764" max="10764" width="10.28515625" style="131" customWidth="1"/>
    <col min="10765" max="10765" width="1.7109375" style="131" customWidth="1"/>
    <col min="10766" max="10766" width="9.85546875" style="131" customWidth="1"/>
    <col min="10767" max="10767" width="15" style="131" customWidth="1"/>
    <col min="10768" max="11008" width="9.140625" style="131"/>
    <col min="11009" max="11009" width="3.5703125" style="131" customWidth="1"/>
    <col min="11010" max="11010" width="2" style="131" customWidth="1"/>
    <col min="11011" max="11011" width="2.5703125" style="131" customWidth="1"/>
    <col min="11012" max="11012" width="5" style="131" customWidth="1"/>
    <col min="11013" max="11013" width="1.28515625" style="131" customWidth="1"/>
    <col min="11014" max="11014" width="2" style="131" customWidth="1"/>
    <col min="11015" max="11015" width="7.42578125" style="131" customWidth="1"/>
    <col min="11016" max="11016" width="53.7109375" style="131" customWidth="1"/>
    <col min="11017" max="11017" width="5.5703125" style="131" customWidth="1"/>
    <col min="11018" max="11018" width="8.28515625" style="131" customWidth="1"/>
    <col min="11019" max="11019" width="2.28515625" style="131" customWidth="1"/>
    <col min="11020" max="11020" width="10.28515625" style="131" customWidth="1"/>
    <col min="11021" max="11021" width="1.7109375" style="131" customWidth="1"/>
    <col min="11022" max="11022" width="9.85546875" style="131" customWidth="1"/>
    <col min="11023" max="11023" width="15" style="131" customWidth="1"/>
    <col min="11024" max="11264" width="9.140625" style="131"/>
    <col min="11265" max="11265" width="3.5703125" style="131" customWidth="1"/>
    <col min="11266" max="11266" width="2" style="131" customWidth="1"/>
    <col min="11267" max="11267" width="2.5703125" style="131" customWidth="1"/>
    <col min="11268" max="11268" width="5" style="131" customWidth="1"/>
    <col min="11269" max="11269" width="1.28515625" style="131" customWidth="1"/>
    <col min="11270" max="11270" width="2" style="131" customWidth="1"/>
    <col min="11271" max="11271" width="7.42578125" style="131" customWidth="1"/>
    <col min="11272" max="11272" width="53.7109375" style="131" customWidth="1"/>
    <col min="11273" max="11273" width="5.5703125" style="131" customWidth="1"/>
    <col min="11274" max="11274" width="8.28515625" style="131" customWidth="1"/>
    <col min="11275" max="11275" width="2.28515625" style="131" customWidth="1"/>
    <col min="11276" max="11276" width="10.28515625" style="131" customWidth="1"/>
    <col min="11277" max="11277" width="1.7109375" style="131" customWidth="1"/>
    <col min="11278" max="11278" width="9.85546875" style="131" customWidth="1"/>
    <col min="11279" max="11279" width="15" style="131" customWidth="1"/>
    <col min="11280" max="11520" width="9.140625" style="131"/>
    <col min="11521" max="11521" width="3.5703125" style="131" customWidth="1"/>
    <col min="11522" max="11522" width="2" style="131" customWidth="1"/>
    <col min="11523" max="11523" width="2.5703125" style="131" customWidth="1"/>
    <col min="11524" max="11524" width="5" style="131" customWidth="1"/>
    <col min="11525" max="11525" width="1.28515625" style="131" customWidth="1"/>
    <col min="11526" max="11526" width="2" style="131" customWidth="1"/>
    <col min="11527" max="11527" width="7.42578125" style="131" customWidth="1"/>
    <col min="11528" max="11528" width="53.7109375" style="131" customWidth="1"/>
    <col min="11529" max="11529" width="5.5703125" style="131" customWidth="1"/>
    <col min="11530" max="11530" width="8.28515625" style="131" customWidth="1"/>
    <col min="11531" max="11531" width="2.28515625" style="131" customWidth="1"/>
    <col min="11532" max="11532" width="10.28515625" style="131" customWidth="1"/>
    <col min="11533" max="11533" width="1.7109375" style="131" customWidth="1"/>
    <col min="11534" max="11534" width="9.85546875" style="131" customWidth="1"/>
    <col min="11535" max="11535" width="15" style="131" customWidth="1"/>
    <col min="11536" max="11776" width="9.140625" style="131"/>
    <col min="11777" max="11777" width="3.5703125" style="131" customWidth="1"/>
    <col min="11778" max="11778" width="2" style="131" customWidth="1"/>
    <col min="11779" max="11779" width="2.5703125" style="131" customWidth="1"/>
    <col min="11780" max="11780" width="5" style="131" customWidth="1"/>
    <col min="11781" max="11781" width="1.28515625" style="131" customWidth="1"/>
    <col min="11782" max="11782" width="2" style="131" customWidth="1"/>
    <col min="11783" max="11783" width="7.42578125" style="131" customWidth="1"/>
    <col min="11784" max="11784" width="53.7109375" style="131" customWidth="1"/>
    <col min="11785" max="11785" width="5.5703125" style="131" customWidth="1"/>
    <col min="11786" max="11786" width="8.28515625" style="131" customWidth="1"/>
    <col min="11787" max="11787" width="2.28515625" style="131" customWidth="1"/>
    <col min="11788" max="11788" width="10.28515625" style="131" customWidth="1"/>
    <col min="11789" max="11789" width="1.7109375" style="131" customWidth="1"/>
    <col min="11790" max="11790" width="9.85546875" style="131" customWidth="1"/>
    <col min="11791" max="11791" width="15" style="131" customWidth="1"/>
    <col min="11792" max="12032" width="9.140625" style="131"/>
    <col min="12033" max="12033" width="3.5703125" style="131" customWidth="1"/>
    <col min="12034" max="12034" width="2" style="131" customWidth="1"/>
    <col min="12035" max="12035" width="2.5703125" style="131" customWidth="1"/>
    <col min="12036" max="12036" width="5" style="131" customWidth="1"/>
    <col min="12037" max="12037" width="1.28515625" style="131" customWidth="1"/>
    <col min="12038" max="12038" width="2" style="131" customWidth="1"/>
    <col min="12039" max="12039" width="7.42578125" style="131" customWidth="1"/>
    <col min="12040" max="12040" width="53.7109375" style="131" customWidth="1"/>
    <col min="12041" max="12041" width="5.5703125" style="131" customWidth="1"/>
    <col min="12042" max="12042" width="8.28515625" style="131" customWidth="1"/>
    <col min="12043" max="12043" width="2.28515625" style="131" customWidth="1"/>
    <col min="12044" max="12044" width="10.28515625" style="131" customWidth="1"/>
    <col min="12045" max="12045" width="1.7109375" style="131" customWidth="1"/>
    <col min="12046" max="12046" width="9.85546875" style="131" customWidth="1"/>
    <col min="12047" max="12047" width="15" style="131" customWidth="1"/>
    <col min="12048" max="12288" width="9.140625" style="131"/>
    <col min="12289" max="12289" width="3.5703125" style="131" customWidth="1"/>
    <col min="12290" max="12290" width="2" style="131" customWidth="1"/>
    <col min="12291" max="12291" width="2.5703125" style="131" customWidth="1"/>
    <col min="12292" max="12292" width="5" style="131" customWidth="1"/>
    <col min="12293" max="12293" width="1.28515625" style="131" customWidth="1"/>
    <col min="12294" max="12294" width="2" style="131" customWidth="1"/>
    <col min="12295" max="12295" width="7.42578125" style="131" customWidth="1"/>
    <col min="12296" max="12296" width="53.7109375" style="131" customWidth="1"/>
    <col min="12297" max="12297" width="5.5703125" style="131" customWidth="1"/>
    <col min="12298" max="12298" width="8.28515625" style="131" customWidth="1"/>
    <col min="12299" max="12299" width="2.28515625" style="131" customWidth="1"/>
    <col min="12300" max="12300" width="10.28515625" style="131" customWidth="1"/>
    <col min="12301" max="12301" width="1.7109375" style="131" customWidth="1"/>
    <col min="12302" max="12302" width="9.85546875" style="131" customWidth="1"/>
    <col min="12303" max="12303" width="15" style="131" customWidth="1"/>
    <col min="12304" max="12544" width="9.140625" style="131"/>
    <col min="12545" max="12545" width="3.5703125" style="131" customWidth="1"/>
    <col min="12546" max="12546" width="2" style="131" customWidth="1"/>
    <col min="12547" max="12547" width="2.5703125" style="131" customWidth="1"/>
    <col min="12548" max="12548" width="5" style="131" customWidth="1"/>
    <col min="12549" max="12549" width="1.28515625" style="131" customWidth="1"/>
    <col min="12550" max="12550" width="2" style="131" customWidth="1"/>
    <col min="12551" max="12551" width="7.42578125" style="131" customWidth="1"/>
    <col min="12552" max="12552" width="53.7109375" style="131" customWidth="1"/>
    <col min="12553" max="12553" width="5.5703125" style="131" customWidth="1"/>
    <col min="12554" max="12554" width="8.28515625" style="131" customWidth="1"/>
    <col min="12555" max="12555" width="2.28515625" style="131" customWidth="1"/>
    <col min="12556" max="12556" width="10.28515625" style="131" customWidth="1"/>
    <col min="12557" max="12557" width="1.7109375" style="131" customWidth="1"/>
    <col min="12558" max="12558" width="9.85546875" style="131" customWidth="1"/>
    <col min="12559" max="12559" width="15" style="131" customWidth="1"/>
    <col min="12560" max="12800" width="9.140625" style="131"/>
    <col min="12801" max="12801" width="3.5703125" style="131" customWidth="1"/>
    <col min="12802" max="12802" width="2" style="131" customWidth="1"/>
    <col min="12803" max="12803" width="2.5703125" style="131" customWidth="1"/>
    <col min="12804" max="12804" width="5" style="131" customWidth="1"/>
    <col min="12805" max="12805" width="1.28515625" style="131" customWidth="1"/>
    <col min="12806" max="12806" width="2" style="131" customWidth="1"/>
    <col min="12807" max="12807" width="7.42578125" style="131" customWidth="1"/>
    <col min="12808" max="12808" width="53.7109375" style="131" customWidth="1"/>
    <col min="12809" max="12809" width="5.5703125" style="131" customWidth="1"/>
    <col min="12810" max="12810" width="8.28515625" style="131" customWidth="1"/>
    <col min="12811" max="12811" width="2.28515625" style="131" customWidth="1"/>
    <col min="12812" max="12812" width="10.28515625" style="131" customWidth="1"/>
    <col min="12813" max="12813" width="1.7109375" style="131" customWidth="1"/>
    <col min="12814" max="12814" width="9.85546875" style="131" customWidth="1"/>
    <col min="12815" max="12815" width="15" style="131" customWidth="1"/>
    <col min="12816" max="13056" width="9.140625" style="131"/>
    <col min="13057" max="13057" width="3.5703125" style="131" customWidth="1"/>
    <col min="13058" max="13058" width="2" style="131" customWidth="1"/>
    <col min="13059" max="13059" width="2.5703125" style="131" customWidth="1"/>
    <col min="13060" max="13060" width="5" style="131" customWidth="1"/>
    <col min="13061" max="13061" width="1.28515625" style="131" customWidth="1"/>
    <col min="13062" max="13062" width="2" style="131" customWidth="1"/>
    <col min="13063" max="13063" width="7.42578125" style="131" customWidth="1"/>
    <col min="13064" max="13064" width="53.7109375" style="131" customWidth="1"/>
    <col min="13065" max="13065" width="5.5703125" style="131" customWidth="1"/>
    <col min="13066" max="13066" width="8.28515625" style="131" customWidth="1"/>
    <col min="13067" max="13067" width="2.28515625" style="131" customWidth="1"/>
    <col min="13068" max="13068" width="10.28515625" style="131" customWidth="1"/>
    <col min="13069" max="13069" width="1.7109375" style="131" customWidth="1"/>
    <col min="13070" max="13070" width="9.85546875" style="131" customWidth="1"/>
    <col min="13071" max="13071" width="15" style="131" customWidth="1"/>
    <col min="13072" max="13312" width="9.140625" style="131"/>
    <col min="13313" max="13313" width="3.5703125" style="131" customWidth="1"/>
    <col min="13314" max="13314" width="2" style="131" customWidth="1"/>
    <col min="13315" max="13315" width="2.5703125" style="131" customWidth="1"/>
    <col min="13316" max="13316" width="5" style="131" customWidth="1"/>
    <col min="13317" max="13317" width="1.28515625" style="131" customWidth="1"/>
    <col min="13318" max="13318" width="2" style="131" customWidth="1"/>
    <col min="13319" max="13319" width="7.42578125" style="131" customWidth="1"/>
    <col min="13320" max="13320" width="53.7109375" style="131" customWidth="1"/>
    <col min="13321" max="13321" width="5.5703125" style="131" customWidth="1"/>
    <col min="13322" max="13322" width="8.28515625" style="131" customWidth="1"/>
    <col min="13323" max="13323" width="2.28515625" style="131" customWidth="1"/>
    <col min="13324" max="13324" width="10.28515625" style="131" customWidth="1"/>
    <col min="13325" max="13325" width="1.7109375" style="131" customWidth="1"/>
    <col min="13326" max="13326" width="9.85546875" style="131" customWidth="1"/>
    <col min="13327" max="13327" width="15" style="131" customWidth="1"/>
    <col min="13328" max="13568" width="9.140625" style="131"/>
    <col min="13569" max="13569" width="3.5703125" style="131" customWidth="1"/>
    <col min="13570" max="13570" width="2" style="131" customWidth="1"/>
    <col min="13571" max="13571" width="2.5703125" style="131" customWidth="1"/>
    <col min="13572" max="13572" width="5" style="131" customWidth="1"/>
    <col min="13573" max="13573" width="1.28515625" style="131" customWidth="1"/>
    <col min="13574" max="13574" width="2" style="131" customWidth="1"/>
    <col min="13575" max="13575" width="7.42578125" style="131" customWidth="1"/>
    <col min="13576" max="13576" width="53.7109375" style="131" customWidth="1"/>
    <col min="13577" max="13577" width="5.5703125" style="131" customWidth="1"/>
    <col min="13578" max="13578" width="8.28515625" style="131" customWidth="1"/>
    <col min="13579" max="13579" width="2.28515625" style="131" customWidth="1"/>
    <col min="13580" max="13580" width="10.28515625" style="131" customWidth="1"/>
    <col min="13581" max="13581" width="1.7109375" style="131" customWidth="1"/>
    <col min="13582" max="13582" width="9.85546875" style="131" customWidth="1"/>
    <col min="13583" max="13583" width="15" style="131" customWidth="1"/>
    <col min="13584" max="13824" width="9.140625" style="131"/>
    <col min="13825" max="13825" width="3.5703125" style="131" customWidth="1"/>
    <col min="13826" max="13826" width="2" style="131" customWidth="1"/>
    <col min="13827" max="13827" width="2.5703125" style="131" customWidth="1"/>
    <col min="13828" max="13828" width="5" style="131" customWidth="1"/>
    <col min="13829" max="13829" width="1.28515625" style="131" customWidth="1"/>
    <col min="13830" max="13830" width="2" style="131" customWidth="1"/>
    <col min="13831" max="13831" width="7.42578125" style="131" customWidth="1"/>
    <col min="13832" max="13832" width="53.7109375" style="131" customWidth="1"/>
    <col min="13833" max="13833" width="5.5703125" style="131" customWidth="1"/>
    <col min="13834" max="13834" width="8.28515625" style="131" customWidth="1"/>
    <col min="13835" max="13835" width="2.28515625" style="131" customWidth="1"/>
    <col min="13836" max="13836" width="10.28515625" style="131" customWidth="1"/>
    <col min="13837" max="13837" width="1.7109375" style="131" customWidth="1"/>
    <col min="13838" max="13838" width="9.85546875" style="131" customWidth="1"/>
    <col min="13839" max="13839" width="15" style="131" customWidth="1"/>
    <col min="13840" max="14080" width="9.140625" style="131"/>
    <col min="14081" max="14081" width="3.5703125" style="131" customWidth="1"/>
    <col min="14082" max="14082" width="2" style="131" customWidth="1"/>
    <col min="14083" max="14083" width="2.5703125" style="131" customWidth="1"/>
    <col min="14084" max="14084" width="5" style="131" customWidth="1"/>
    <col min="14085" max="14085" width="1.28515625" style="131" customWidth="1"/>
    <col min="14086" max="14086" width="2" style="131" customWidth="1"/>
    <col min="14087" max="14087" width="7.42578125" style="131" customWidth="1"/>
    <col min="14088" max="14088" width="53.7109375" style="131" customWidth="1"/>
    <col min="14089" max="14089" width="5.5703125" style="131" customWidth="1"/>
    <col min="14090" max="14090" width="8.28515625" style="131" customWidth="1"/>
    <col min="14091" max="14091" width="2.28515625" style="131" customWidth="1"/>
    <col min="14092" max="14092" width="10.28515625" style="131" customWidth="1"/>
    <col min="14093" max="14093" width="1.7109375" style="131" customWidth="1"/>
    <col min="14094" max="14094" width="9.85546875" style="131" customWidth="1"/>
    <col min="14095" max="14095" width="15" style="131" customWidth="1"/>
    <col min="14096" max="14336" width="9.140625" style="131"/>
    <col min="14337" max="14337" width="3.5703125" style="131" customWidth="1"/>
    <col min="14338" max="14338" width="2" style="131" customWidth="1"/>
    <col min="14339" max="14339" width="2.5703125" style="131" customWidth="1"/>
    <col min="14340" max="14340" width="5" style="131" customWidth="1"/>
    <col min="14341" max="14341" width="1.28515625" style="131" customWidth="1"/>
    <col min="14342" max="14342" width="2" style="131" customWidth="1"/>
    <col min="14343" max="14343" width="7.42578125" style="131" customWidth="1"/>
    <col min="14344" max="14344" width="53.7109375" style="131" customWidth="1"/>
    <col min="14345" max="14345" width="5.5703125" style="131" customWidth="1"/>
    <col min="14346" max="14346" width="8.28515625" style="131" customWidth="1"/>
    <col min="14347" max="14347" width="2.28515625" style="131" customWidth="1"/>
    <col min="14348" max="14348" width="10.28515625" style="131" customWidth="1"/>
    <col min="14349" max="14349" width="1.7109375" style="131" customWidth="1"/>
    <col min="14350" max="14350" width="9.85546875" style="131" customWidth="1"/>
    <col min="14351" max="14351" width="15" style="131" customWidth="1"/>
    <col min="14352" max="14592" width="9.140625" style="131"/>
    <col min="14593" max="14593" width="3.5703125" style="131" customWidth="1"/>
    <col min="14594" max="14594" width="2" style="131" customWidth="1"/>
    <col min="14595" max="14595" width="2.5703125" style="131" customWidth="1"/>
    <col min="14596" max="14596" width="5" style="131" customWidth="1"/>
    <col min="14597" max="14597" width="1.28515625" style="131" customWidth="1"/>
    <col min="14598" max="14598" width="2" style="131" customWidth="1"/>
    <col min="14599" max="14599" width="7.42578125" style="131" customWidth="1"/>
    <col min="14600" max="14600" width="53.7109375" style="131" customWidth="1"/>
    <col min="14601" max="14601" width="5.5703125" style="131" customWidth="1"/>
    <col min="14602" max="14602" width="8.28515625" style="131" customWidth="1"/>
    <col min="14603" max="14603" width="2.28515625" style="131" customWidth="1"/>
    <col min="14604" max="14604" width="10.28515625" style="131" customWidth="1"/>
    <col min="14605" max="14605" width="1.7109375" style="131" customWidth="1"/>
    <col min="14606" max="14606" width="9.85546875" style="131" customWidth="1"/>
    <col min="14607" max="14607" width="15" style="131" customWidth="1"/>
    <col min="14608" max="14848" width="9.140625" style="131"/>
    <col min="14849" max="14849" width="3.5703125" style="131" customWidth="1"/>
    <col min="14850" max="14850" width="2" style="131" customWidth="1"/>
    <col min="14851" max="14851" width="2.5703125" style="131" customWidth="1"/>
    <col min="14852" max="14852" width="5" style="131" customWidth="1"/>
    <col min="14853" max="14853" width="1.28515625" style="131" customWidth="1"/>
    <col min="14854" max="14854" width="2" style="131" customWidth="1"/>
    <col min="14855" max="14855" width="7.42578125" style="131" customWidth="1"/>
    <col min="14856" max="14856" width="53.7109375" style="131" customWidth="1"/>
    <col min="14857" max="14857" width="5.5703125" style="131" customWidth="1"/>
    <col min="14858" max="14858" width="8.28515625" style="131" customWidth="1"/>
    <col min="14859" max="14859" width="2.28515625" style="131" customWidth="1"/>
    <col min="14860" max="14860" width="10.28515625" style="131" customWidth="1"/>
    <col min="14861" max="14861" width="1.7109375" style="131" customWidth="1"/>
    <col min="14862" max="14862" width="9.85546875" style="131" customWidth="1"/>
    <col min="14863" max="14863" width="15" style="131" customWidth="1"/>
    <col min="14864" max="15104" width="9.140625" style="131"/>
    <col min="15105" max="15105" width="3.5703125" style="131" customWidth="1"/>
    <col min="15106" max="15106" width="2" style="131" customWidth="1"/>
    <col min="15107" max="15107" width="2.5703125" style="131" customWidth="1"/>
    <col min="15108" max="15108" width="5" style="131" customWidth="1"/>
    <col min="15109" max="15109" width="1.28515625" style="131" customWidth="1"/>
    <col min="15110" max="15110" width="2" style="131" customWidth="1"/>
    <col min="15111" max="15111" width="7.42578125" style="131" customWidth="1"/>
    <col min="15112" max="15112" width="53.7109375" style="131" customWidth="1"/>
    <col min="15113" max="15113" width="5.5703125" style="131" customWidth="1"/>
    <col min="15114" max="15114" width="8.28515625" style="131" customWidth="1"/>
    <col min="15115" max="15115" width="2.28515625" style="131" customWidth="1"/>
    <col min="15116" max="15116" width="10.28515625" style="131" customWidth="1"/>
    <col min="15117" max="15117" width="1.7109375" style="131" customWidth="1"/>
    <col min="15118" max="15118" width="9.85546875" style="131" customWidth="1"/>
    <col min="15119" max="15119" width="15" style="131" customWidth="1"/>
    <col min="15120" max="15360" width="9.140625" style="131"/>
    <col min="15361" max="15361" width="3.5703125" style="131" customWidth="1"/>
    <col min="15362" max="15362" width="2" style="131" customWidth="1"/>
    <col min="15363" max="15363" width="2.5703125" style="131" customWidth="1"/>
    <col min="15364" max="15364" width="5" style="131" customWidth="1"/>
    <col min="15365" max="15365" width="1.28515625" style="131" customWidth="1"/>
    <col min="15366" max="15366" width="2" style="131" customWidth="1"/>
    <col min="15367" max="15367" width="7.42578125" style="131" customWidth="1"/>
    <col min="15368" max="15368" width="53.7109375" style="131" customWidth="1"/>
    <col min="15369" max="15369" width="5.5703125" style="131" customWidth="1"/>
    <col min="15370" max="15370" width="8.28515625" style="131" customWidth="1"/>
    <col min="15371" max="15371" width="2.28515625" style="131" customWidth="1"/>
    <col min="15372" max="15372" width="10.28515625" style="131" customWidth="1"/>
    <col min="15373" max="15373" width="1.7109375" style="131" customWidth="1"/>
    <col min="15374" max="15374" width="9.85546875" style="131" customWidth="1"/>
    <col min="15375" max="15375" width="15" style="131" customWidth="1"/>
    <col min="15376" max="15616" width="9.140625" style="131"/>
    <col min="15617" max="15617" width="3.5703125" style="131" customWidth="1"/>
    <col min="15618" max="15618" width="2" style="131" customWidth="1"/>
    <col min="15619" max="15619" width="2.5703125" style="131" customWidth="1"/>
    <col min="15620" max="15620" width="5" style="131" customWidth="1"/>
    <col min="15621" max="15621" width="1.28515625" style="131" customWidth="1"/>
    <col min="15622" max="15622" width="2" style="131" customWidth="1"/>
    <col min="15623" max="15623" width="7.42578125" style="131" customWidth="1"/>
    <col min="15624" max="15624" width="53.7109375" style="131" customWidth="1"/>
    <col min="15625" max="15625" width="5.5703125" style="131" customWidth="1"/>
    <col min="15626" max="15626" width="8.28515625" style="131" customWidth="1"/>
    <col min="15627" max="15627" width="2.28515625" style="131" customWidth="1"/>
    <col min="15628" max="15628" width="10.28515625" style="131" customWidth="1"/>
    <col min="15629" max="15629" width="1.7109375" style="131" customWidth="1"/>
    <col min="15630" max="15630" width="9.85546875" style="131" customWidth="1"/>
    <col min="15631" max="15631" width="15" style="131" customWidth="1"/>
    <col min="15632" max="15872" width="9.140625" style="131"/>
    <col min="15873" max="15873" width="3.5703125" style="131" customWidth="1"/>
    <col min="15874" max="15874" width="2" style="131" customWidth="1"/>
    <col min="15875" max="15875" width="2.5703125" style="131" customWidth="1"/>
    <col min="15876" max="15876" width="5" style="131" customWidth="1"/>
    <col min="15877" max="15877" width="1.28515625" style="131" customWidth="1"/>
    <col min="15878" max="15878" width="2" style="131" customWidth="1"/>
    <col min="15879" max="15879" width="7.42578125" style="131" customWidth="1"/>
    <col min="15880" max="15880" width="53.7109375" style="131" customWidth="1"/>
    <col min="15881" max="15881" width="5.5703125" style="131" customWidth="1"/>
    <col min="15882" max="15882" width="8.28515625" style="131" customWidth="1"/>
    <col min="15883" max="15883" width="2.28515625" style="131" customWidth="1"/>
    <col min="15884" max="15884" width="10.28515625" style="131" customWidth="1"/>
    <col min="15885" max="15885" width="1.7109375" style="131" customWidth="1"/>
    <col min="15886" max="15886" width="9.85546875" style="131" customWidth="1"/>
    <col min="15887" max="15887" width="15" style="131" customWidth="1"/>
    <col min="15888" max="16128" width="9.140625" style="131"/>
    <col min="16129" max="16129" width="3.5703125" style="131" customWidth="1"/>
    <col min="16130" max="16130" width="2" style="131" customWidth="1"/>
    <col min="16131" max="16131" width="2.5703125" style="131" customWidth="1"/>
    <col min="16132" max="16132" width="5" style="131" customWidth="1"/>
    <col min="16133" max="16133" width="1.28515625" style="131" customWidth="1"/>
    <col min="16134" max="16134" width="2" style="131" customWidth="1"/>
    <col min="16135" max="16135" width="7.42578125" style="131" customWidth="1"/>
    <col min="16136" max="16136" width="53.7109375" style="131" customWidth="1"/>
    <col min="16137" max="16137" width="5.5703125" style="131" customWidth="1"/>
    <col min="16138" max="16138" width="8.28515625" style="131" customWidth="1"/>
    <col min="16139" max="16139" width="2.28515625" style="131" customWidth="1"/>
    <col min="16140" max="16140" width="10.28515625" style="131" customWidth="1"/>
    <col min="16141" max="16141" width="1.7109375" style="131" customWidth="1"/>
    <col min="16142" max="16142" width="9.85546875" style="131" customWidth="1"/>
    <col min="16143" max="16143" width="15" style="131" customWidth="1"/>
    <col min="16144" max="16384" width="9.140625" style="131"/>
  </cols>
  <sheetData>
    <row r="1" spans="1:15" ht="15.75" customHeight="1" x14ac:dyDescent="0.25">
      <c r="A1" s="130" t="s">
        <v>166</v>
      </c>
      <c r="B1" s="130"/>
      <c r="C1" s="130"/>
      <c r="D1" s="130"/>
      <c r="E1" s="130"/>
      <c r="F1" s="130"/>
      <c r="G1" s="130"/>
      <c r="H1" s="130"/>
      <c r="N1" s="132"/>
      <c r="O1" s="133"/>
    </row>
    <row r="2" spans="1:15" ht="5.45" customHeight="1" x14ac:dyDescent="0.25"/>
    <row r="3" spans="1:15" ht="15.6" customHeight="1" x14ac:dyDescent="0.25">
      <c r="A3" s="130" t="s">
        <v>167</v>
      </c>
      <c r="B3" s="130"/>
      <c r="C3" s="130"/>
      <c r="D3" s="130"/>
      <c r="E3" s="130"/>
      <c r="F3" s="130"/>
      <c r="G3" s="130"/>
      <c r="H3" s="130"/>
    </row>
    <row r="4" spans="1:15" ht="5.0999999999999996" customHeight="1" x14ac:dyDescent="0.25"/>
    <row r="5" spans="1:15" ht="12.6" customHeight="1" x14ac:dyDescent="0.25">
      <c r="A5" s="135" t="s">
        <v>168</v>
      </c>
      <c r="B5" s="135"/>
      <c r="C5" s="135"/>
      <c r="D5" s="135"/>
      <c r="E5" s="135"/>
      <c r="F5" s="135"/>
      <c r="G5" s="135"/>
      <c r="H5" s="135"/>
      <c r="I5" s="136"/>
    </row>
    <row r="6" spans="1:15" ht="5.45" customHeight="1" x14ac:dyDescent="0.25"/>
    <row r="7" spans="1:15" ht="11.85" customHeight="1" x14ac:dyDescent="0.25">
      <c r="B7" s="137" t="s">
        <v>169</v>
      </c>
      <c r="C7" s="137"/>
      <c r="D7" s="137"/>
      <c r="E7" s="137"/>
      <c r="F7" s="137"/>
      <c r="G7" s="137"/>
      <c r="H7" s="137"/>
      <c r="I7" s="137"/>
    </row>
    <row r="8" spans="1:15" ht="10.35" customHeight="1" x14ac:dyDescent="0.25">
      <c r="A8" s="138" t="s">
        <v>170</v>
      </c>
    </row>
    <row r="9" spans="1:15" ht="11.1" customHeight="1" x14ac:dyDescent="0.25">
      <c r="A9" s="138"/>
      <c r="B9" s="138"/>
      <c r="D9" s="138"/>
      <c r="E9" s="138"/>
      <c r="F9" s="138"/>
      <c r="G9" s="138"/>
      <c r="H9" s="138"/>
      <c r="I9" s="138"/>
    </row>
    <row r="10" spans="1:15" ht="11.85" customHeight="1" x14ac:dyDescent="0.25">
      <c r="A10" s="138"/>
      <c r="B10" s="138"/>
      <c r="D10" s="138">
        <v>13</v>
      </c>
      <c r="E10" s="138"/>
      <c r="G10" s="139" t="s">
        <v>171</v>
      </c>
      <c r="H10" s="140" t="s">
        <v>172</v>
      </c>
      <c r="I10" s="138" t="s">
        <v>173</v>
      </c>
      <c r="J10" s="138" t="s">
        <v>174</v>
      </c>
      <c r="L10" s="138" t="s">
        <v>175</v>
      </c>
      <c r="N10" s="138" t="s">
        <v>176</v>
      </c>
    </row>
    <row r="11" spans="1:15" ht="11.1" customHeight="1" x14ac:dyDescent="0.25">
      <c r="D11" s="137">
        <v>1</v>
      </c>
      <c r="E11" s="137"/>
      <c r="G11" s="141">
        <v>5042985</v>
      </c>
      <c r="H11" s="137" t="s">
        <v>177</v>
      </c>
      <c r="I11" s="137" t="s">
        <v>178</v>
      </c>
      <c r="J11" s="142">
        <v>1</v>
      </c>
      <c r="K11" s="142"/>
      <c r="L11" s="143">
        <v>93.663679999999999</v>
      </c>
      <c r="N11" s="143">
        <f t="shared" ref="N11:N74" si="0">L11*J11</f>
        <v>93.663679999999999</v>
      </c>
    </row>
    <row r="12" spans="1:15" ht="11.1" customHeight="1" x14ac:dyDescent="0.25">
      <c r="D12" s="137">
        <v>1</v>
      </c>
      <c r="E12" s="137"/>
      <c r="G12" s="141">
        <v>5043000</v>
      </c>
      <c r="H12" s="137" t="s">
        <v>179</v>
      </c>
      <c r="I12" s="137" t="s">
        <v>178</v>
      </c>
      <c r="J12" s="142">
        <v>1</v>
      </c>
      <c r="K12" s="142"/>
      <c r="L12" s="143">
        <v>1450.7028800000001</v>
      </c>
      <c r="N12" s="143">
        <f t="shared" si="0"/>
        <v>1450.7028800000001</v>
      </c>
    </row>
    <row r="13" spans="1:15" ht="11.1" customHeight="1" x14ac:dyDescent="0.25">
      <c r="D13" s="137">
        <v>2</v>
      </c>
      <c r="E13" s="137"/>
      <c r="G13" s="141">
        <v>5043001</v>
      </c>
      <c r="H13" s="137" t="s">
        <v>180</v>
      </c>
      <c r="I13" s="137" t="s">
        <v>178</v>
      </c>
      <c r="J13" s="142">
        <v>1</v>
      </c>
      <c r="K13" s="142"/>
      <c r="L13" s="143">
        <v>307.33999999999997</v>
      </c>
      <c r="N13" s="143">
        <f t="shared" si="0"/>
        <v>307.33999999999997</v>
      </c>
    </row>
    <row r="14" spans="1:15" ht="11.1" customHeight="1" x14ac:dyDescent="0.25">
      <c r="D14" s="137">
        <v>1</v>
      </c>
      <c r="E14" s="137"/>
      <c r="G14" s="141">
        <v>5043002</v>
      </c>
      <c r="H14" s="137" t="s">
        <v>181</v>
      </c>
      <c r="I14" s="137" t="s">
        <v>182</v>
      </c>
      <c r="J14" s="142">
        <v>6</v>
      </c>
      <c r="K14" s="142"/>
      <c r="L14" s="143">
        <v>72.599999999999994</v>
      </c>
      <c r="N14" s="143">
        <f t="shared" si="0"/>
        <v>435.59999999999997</v>
      </c>
    </row>
    <row r="15" spans="1:15" ht="11.1" customHeight="1" x14ac:dyDescent="0.25">
      <c r="D15" s="137">
        <v>1</v>
      </c>
      <c r="E15" s="137"/>
      <c r="G15" s="141">
        <v>5043270</v>
      </c>
      <c r="H15" s="137" t="s">
        <v>183</v>
      </c>
      <c r="I15" s="137" t="s">
        <v>182</v>
      </c>
      <c r="J15" s="142">
        <v>20</v>
      </c>
      <c r="K15" s="142"/>
      <c r="L15" s="143">
        <v>72.599999999999994</v>
      </c>
      <c r="N15" s="143">
        <f t="shared" si="0"/>
        <v>1452</v>
      </c>
    </row>
    <row r="16" spans="1:15" ht="11.1" customHeight="1" x14ac:dyDescent="0.25">
      <c r="D16" s="137">
        <v>1</v>
      </c>
      <c r="E16" s="137"/>
      <c r="G16" s="141">
        <v>5043971</v>
      </c>
      <c r="H16" s="137" t="s">
        <v>184</v>
      </c>
      <c r="I16" s="137" t="s">
        <v>178</v>
      </c>
      <c r="J16" s="142">
        <v>1</v>
      </c>
      <c r="K16" s="142"/>
      <c r="L16" s="143">
        <v>30.927599999999998</v>
      </c>
      <c r="N16" s="143">
        <f t="shared" si="0"/>
        <v>30.927599999999998</v>
      </c>
    </row>
    <row r="17" spans="4:14" ht="11.1" customHeight="1" x14ac:dyDescent="0.25">
      <c r="D17" s="137">
        <v>2</v>
      </c>
      <c r="E17" s="137"/>
      <c r="G17" s="141">
        <v>5043973</v>
      </c>
      <c r="H17" s="137" t="s">
        <v>185</v>
      </c>
      <c r="I17" s="137" t="s">
        <v>178</v>
      </c>
      <c r="J17" s="142">
        <v>1</v>
      </c>
      <c r="K17" s="142"/>
      <c r="L17" s="143">
        <v>295.7724</v>
      </c>
      <c r="N17" s="143">
        <f t="shared" si="0"/>
        <v>295.7724</v>
      </c>
    </row>
    <row r="18" spans="4:14" ht="11.1" customHeight="1" x14ac:dyDescent="0.25">
      <c r="D18" s="137">
        <v>3</v>
      </c>
      <c r="E18" s="137"/>
      <c r="G18" s="141">
        <v>5043975</v>
      </c>
      <c r="H18" s="137" t="s">
        <v>186</v>
      </c>
      <c r="I18" s="137" t="s">
        <v>178</v>
      </c>
      <c r="J18" s="142">
        <v>8</v>
      </c>
      <c r="K18" s="142"/>
      <c r="L18" s="143">
        <v>27.839680000000001</v>
      </c>
      <c r="N18" s="143">
        <f t="shared" si="0"/>
        <v>222.71744000000001</v>
      </c>
    </row>
    <row r="19" spans="4:14" ht="11.1" customHeight="1" x14ac:dyDescent="0.25">
      <c r="D19" s="137">
        <v>4</v>
      </c>
      <c r="E19" s="137"/>
      <c r="G19" s="141">
        <v>5043976</v>
      </c>
      <c r="H19" s="137" t="s">
        <v>187</v>
      </c>
      <c r="I19" s="137" t="s">
        <v>178</v>
      </c>
      <c r="J19" s="142">
        <v>8</v>
      </c>
      <c r="K19" s="142"/>
      <c r="L19" s="143">
        <v>9.3412000000000006</v>
      </c>
      <c r="N19" s="143">
        <f t="shared" si="0"/>
        <v>74.729600000000005</v>
      </c>
    </row>
    <row r="20" spans="4:14" ht="11.1" customHeight="1" x14ac:dyDescent="0.25">
      <c r="D20" s="137">
        <v>5</v>
      </c>
      <c r="E20" s="137"/>
      <c r="G20" s="141">
        <v>5043977</v>
      </c>
      <c r="H20" s="137" t="s">
        <v>188</v>
      </c>
      <c r="I20" s="137" t="s">
        <v>178</v>
      </c>
      <c r="J20" s="142">
        <v>1</v>
      </c>
      <c r="K20" s="142"/>
      <c r="L20" s="143">
        <v>172.82671999999999</v>
      </c>
      <c r="N20" s="143">
        <f t="shared" si="0"/>
        <v>172.82671999999999</v>
      </c>
    </row>
    <row r="21" spans="4:14" ht="11.1" customHeight="1" x14ac:dyDescent="0.25">
      <c r="D21" s="137">
        <v>6</v>
      </c>
      <c r="E21" s="137"/>
      <c r="G21" s="141">
        <v>5043978</v>
      </c>
      <c r="H21" s="137" t="s">
        <v>189</v>
      </c>
      <c r="I21" s="137" t="s">
        <v>178</v>
      </c>
      <c r="J21" s="142">
        <v>3</v>
      </c>
      <c r="K21" s="142"/>
      <c r="L21" s="143">
        <v>44.140799999999999</v>
      </c>
      <c r="N21" s="143">
        <f t="shared" si="0"/>
        <v>132.42239999999998</v>
      </c>
    </row>
    <row r="22" spans="4:14" ht="11.1" customHeight="1" x14ac:dyDescent="0.25">
      <c r="D22" s="137">
        <v>7</v>
      </c>
      <c r="E22" s="137"/>
      <c r="G22" s="141">
        <v>5043981</v>
      </c>
      <c r="H22" s="137" t="s">
        <v>190</v>
      </c>
      <c r="I22" s="137" t="s">
        <v>178</v>
      </c>
      <c r="J22" s="142">
        <v>2</v>
      </c>
      <c r="K22" s="142"/>
      <c r="L22" s="143">
        <v>83.344800000000006</v>
      </c>
      <c r="N22" s="143">
        <f t="shared" si="0"/>
        <v>166.68960000000001</v>
      </c>
    </row>
    <row r="23" spans="4:14" ht="11.1" customHeight="1" x14ac:dyDescent="0.25">
      <c r="D23" s="137">
        <v>8</v>
      </c>
      <c r="E23" s="137"/>
      <c r="G23" s="141">
        <v>5043984</v>
      </c>
      <c r="H23" s="137" t="s">
        <v>191</v>
      </c>
      <c r="I23" s="137" t="s">
        <v>178</v>
      </c>
      <c r="J23" s="142">
        <v>1</v>
      </c>
      <c r="K23" s="142"/>
      <c r="L23" s="143">
        <v>116.59559999999999</v>
      </c>
      <c r="N23" s="143">
        <f t="shared" si="0"/>
        <v>116.59559999999999</v>
      </c>
    </row>
    <row r="24" spans="4:14" ht="11.1" customHeight="1" x14ac:dyDescent="0.25">
      <c r="D24" s="137">
        <v>9</v>
      </c>
      <c r="E24" s="137"/>
      <c r="G24" s="141">
        <v>5043986</v>
      </c>
      <c r="H24" s="137" t="s">
        <v>192</v>
      </c>
      <c r="I24" s="137" t="s">
        <v>178</v>
      </c>
      <c r="J24" s="142">
        <v>1</v>
      </c>
      <c r="K24" s="142"/>
      <c r="L24" s="143">
        <v>229.10624000000001</v>
      </c>
      <c r="N24" s="143">
        <f t="shared" si="0"/>
        <v>229.10624000000001</v>
      </c>
    </row>
    <row r="25" spans="4:14" ht="11.1" customHeight="1" x14ac:dyDescent="0.25">
      <c r="D25" s="137">
        <v>10</v>
      </c>
      <c r="E25" s="137"/>
      <c r="G25" s="141">
        <v>5043987</v>
      </c>
      <c r="H25" s="137" t="s">
        <v>193</v>
      </c>
      <c r="I25" s="137" t="s">
        <v>178</v>
      </c>
      <c r="J25" s="142">
        <v>2</v>
      </c>
      <c r="K25" s="142"/>
      <c r="L25" s="143">
        <v>14.28768</v>
      </c>
      <c r="N25" s="143">
        <f t="shared" si="0"/>
        <v>28.57536</v>
      </c>
    </row>
    <row r="26" spans="4:14" ht="11.1" customHeight="1" x14ac:dyDescent="0.25">
      <c r="D26" s="137">
        <v>11</v>
      </c>
      <c r="E26" s="137"/>
      <c r="G26" s="141">
        <v>5043988</v>
      </c>
      <c r="H26" s="137" t="s">
        <v>194</v>
      </c>
      <c r="I26" s="137" t="s">
        <v>178</v>
      </c>
      <c r="J26" s="142">
        <v>1</v>
      </c>
      <c r="K26" s="142"/>
      <c r="L26" s="143">
        <v>28.033280000000001</v>
      </c>
      <c r="N26" s="143">
        <f t="shared" si="0"/>
        <v>28.033280000000001</v>
      </c>
    </row>
    <row r="27" spans="4:14" ht="11.1" customHeight="1" x14ac:dyDescent="0.25">
      <c r="D27" s="137">
        <v>1</v>
      </c>
      <c r="E27" s="137"/>
      <c r="G27" s="141">
        <v>5043270</v>
      </c>
      <c r="H27" s="137" t="s">
        <v>183</v>
      </c>
      <c r="I27" s="137" t="s">
        <v>182</v>
      </c>
      <c r="J27" s="142">
        <v>16</v>
      </c>
      <c r="K27" s="142"/>
      <c r="L27" s="143">
        <v>72.599999999999994</v>
      </c>
      <c r="N27" s="143">
        <f t="shared" si="0"/>
        <v>1161.5999999999999</v>
      </c>
    </row>
    <row r="28" spans="4:14" ht="11.1" customHeight="1" x14ac:dyDescent="0.25">
      <c r="D28" s="137">
        <v>1</v>
      </c>
      <c r="E28" s="137"/>
      <c r="G28" s="141">
        <v>5044077</v>
      </c>
      <c r="H28" s="137" t="s">
        <v>195</v>
      </c>
      <c r="I28" s="137" t="s">
        <v>178</v>
      </c>
      <c r="J28" s="142">
        <v>2</v>
      </c>
      <c r="K28" s="142"/>
      <c r="L28" s="143">
        <v>224.57599999999999</v>
      </c>
      <c r="N28" s="143">
        <f t="shared" si="0"/>
        <v>449.15199999999999</v>
      </c>
    </row>
    <row r="29" spans="4:14" ht="11.1" customHeight="1" x14ac:dyDescent="0.25">
      <c r="D29" s="137">
        <v>2</v>
      </c>
      <c r="E29" s="137"/>
      <c r="G29" s="141">
        <v>5044078</v>
      </c>
      <c r="H29" s="137" t="s">
        <v>196</v>
      </c>
      <c r="I29" s="137" t="s">
        <v>178</v>
      </c>
      <c r="J29" s="142">
        <v>2</v>
      </c>
      <c r="K29" s="142"/>
      <c r="L29" s="143">
        <v>94.86399999999999</v>
      </c>
      <c r="N29" s="143">
        <f t="shared" si="0"/>
        <v>189.72799999999998</v>
      </c>
    </row>
    <row r="30" spans="4:14" ht="11.1" customHeight="1" x14ac:dyDescent="0.25">
      <c r="D30" s="137">
        <v>1</v>
      </c>
      <c r="E30" s="137"/>
      <c r="G30" s="141">
        <v>5044193</v>
      </c>
      <c r="H30" s="137" t="s">
        <v>197</v>
      </c>
      <c r="I30" s="137" t="s">
        <v>178</v>
      </c>
      <c r="J30" s="142">
        <v>1</v>
      </c>
      <c r="K30" s="142"/>
      <c r="L30" s="143">
        <v>180.38679999999999</v>
      </c>
      <c r="N30" s="143">
        <f t="shared" si="0"/>
        <v>180.38679999999999</v>
      </c>
    </row>
    <row r="31" spans="4:14" ht="11.1" customHeight="1" x14ac:dyDescent="0.25">
      <c r="D31" s="137">
        <v>2</v>
      </c>
      <c r="E31" s="137"/>
      <c r="G31" s="141">
        <v>5044194</v>
      </c>
      <c r="H31" s="137" t="s">
        <v>198</v>
      </c>
      <c r="I31" s="137" t="s">
        <v>178</v>
      </c>
      <c r="J31" s="142">
        <v>1</v>
      </c>
      <c r="K31" s="142"/>
      <c r="L31" s="143">
        <v>86.597279999999998</v>
      </c>
      <c r="N31" s="143">
        <f t="shared" si="0"/>
        <v>86.597279999999998</v>
      </c>
    </row>
    <row r="32" spans="4:14" ht="11.1" customHeight="1" x14ac:dyDescent="0.25">
      <c r="D32" s="137">
        <v>1</v>
      </c>
      <c r="E32" s="137"/>
      <c r="G32" s="141">
        <v>5044195</v>
      </c>
      <c r="H32" s="137" t="s">
        <v>199</v>
      </c>
      <c r="I32" s="137" t="s">
        <v>182</v>
      </c>
      <c r="J32" s="142">
        <v>2</v>
      </c>
      <c r="K32" s="142"/>
      <c r="L32" s="143">
        <v>72.599999999999994</v>
      </c>
      <c r="N32" s="143">
        <f t="shared" si="0"/>
        <v>145.19999999999999</v>
      </c>
    </row>
    <row r="33" spans="1:15" ht="11.1" customHeight="1" x14ac:dyDescent="0.25">
      <c r="D33" s="137">
        <v>1</v>
      </c>
      <c r="E33" s="137"/>
      <c r="G33" s="141">
        <v>5045315</v>
      </c>
      <c r="H33" s="137" t="s">
        <v>200</v>
      </c>
      <c r="I33" s="137" t="s">
        <v>182</v>
      </c>
      <c r="J33" s="142">
        <v>0.3</v>
      </c>
      <c r="K33" s="142"/>
      <c r="L33" s="143">
        <v>44.208559999999999</v>
      </c>
      <c r="N33" s="143">
        <f t="shared" si="0"/>
        <v>13.262568</v>
      </c>
    </row>
    <row r="34" spans="1:15" ht="10.35" customHeight="1" x14ac:dyDescent="0.25">
      <c r="N34" s="143"/>
    </row>
    <row r="35" spans="1:15" ht="15" customHeight="1" x14ac:dyDescent="0.25">
      <c r="H35" s="144" t="s">
        <v>201</v>
      </c>
      <c r="O35" s="145">
        <f>SUM(N11:N34)</f>
        <v>7463.6294479999997</v>
      </c>
    </row>
    <row r="36" spans="1:15" ht="17.25" customHeight="1" x14ac:dyDescent="0.25">
      <c r="A36" s="138" t="s">
        <v>202</v>
      </c>
      <c r="N36" s="143"/>
    </row>
    <row r="37" spans="1:15" ht="11.1" customHeight="1" x14ac:dyDescent="0.25">
      <c r="D37" s="137">
        <v>1</v>
      </c>
      <c r="E37" s="137"/>
      <c r="G37" s="141">
        <v>5043665</v>
      </c>
      <c r="H37" s="137" t="s">
        <v>203</v>
      </c>
      <c r="I37" s="137" t="s">
        <v>178</v>
      </c>
      <c r="J37" s="142">
        <v>6</v>
      </c>
      <c r="K37" s="142"/>
      <c r="L37" s="143">
        <v>43.73424</v>
      </c>
      <c r="N37" s="143">
        <f t="shared" si="0"/>
        <v>262.40544</v>
      </c>
    </row>
    <row r="38" spans="1:15" ht="11.1" customHeight="1" x14ac:dyDescent="0.25">
      <c r="D38" s="137">
        <v>1</v>
      </c>
      <c r="E38" s="137"/>
      <c r="G38" s="141">
        <v>5043666</v>
      </c>
      <c r="H38" s="137" t="s">
        <v>204</v>
      </c>
      <c r="I38" s="137" t="s">
        <v>182</v>
      </c>
      <c r="J38" s="142">
        <v>10</v>
      </c>
      <c r="K38" s="142"/>
      <c r="L38" s="143">
        <v>72.599999999999994</v>
      </c>
      <c r="N38" s="143">
        <f t="shared" si="0"/>
        <v>726</v>
      </c>
    </row>
    <row r="39" spans="1:15" ht="11.1" customHeight="1" x14ac:dyDescent="0.25">
      <c r="D39" s="137">
        <v>1</v>
      </c>
      <c r="E39" s="137"/>
      <c r="G39" s="141">
        <v>5043667</v>
      </c>
      <c r="H39" s="137" t="s">
        <v>205</v>
      </c>
      <c r="I39" s="137" t="s">
        <v>178</v>
      </c>
      <c r="J39" s="142">
        <v>4</v>
      </c>
      <c r="K39" s="142"/>
      <c r="L39" s="143">
        <v>33.618639999999999</v>
      </c>
      <c r="N39" s="143">
        <f t="shared" si="0"/>
        <v>134.47456</v>
      </c>
    </row>
    <row r="40" spans="1:15" ht="11.1" customHeight="1" x14ac:dyDescent="0.25">
      <c r="D40" s="137">
        <v>1</v>
      </c>
      <c r="E40" s="137"/>
      <c r="G40" s="141">
        <v>5046693</v>
      </c>
      <c r="H40" s="137" t="s">
        <v>206</v>
      </c>
      <c r="I40" s="137" t="s">
        <v>178</v>
      </c>
      <c r="J40" s="142">
        <v>1</v>
      </c>
      <c r="K40" s="142"/>
      <c r="L40" s="143">
        <v>41.023840000000007</v>
      </c>
      <c r="N40" s="143">
        <f t="shared" si="0"/>
        <v>41.023840000000007</v>
      </c>
    </row>
    <row r="41" spans="1:15" ht="11.1" customHeight="1" x14ac:dyDescent="0.25">
      <c r="D41" s="137">
        <v>2</v>
      </c>
      <c r="E41" s="137"/>
      <c r="G41" s="141">
        <v>5046695</v>
      </c>
      <c r="H41" s="137" t="s">
        <v>207</v>
      </c>
      <c r="I41" s="137" t="s">
        <v>178</v>
      </c>
      <c r="J41" s="142">
        <v>1</v>
      </c>
      <c r="K41" s="142"/>
      <c r="L41" s="143">
        <v>33.14432</v>
      </c>
      <c r="N41" s="143">
        <f t="shared" si="0"/>
        <v>33.14432</v>
      </c>
    </row>
    <row r="42" spans="1:15" ht="11.1" customHeight="1" x14ac:dyDescent="0.25">
      <c r="D42" s="137">
        <v>3</v>
      </c>
      <c r="E42" s="137"/>
      <c r="G42" s="141">
        <v>5046698</v>
      </c>
      <c r="H42" s="137" t="s">
        <v>208</v>
      </c>
      <c r="I42" s="137" t="s">
        <v>178</v>
      </c>
      <c r="J42" s="142">
        <v>1</v>
      </c>
      <c r="K42" s="142"/>
      <c r="L42" s="143">
        <v>70.94471999999999</v>
      </c>
      <c r="N42" s="143">
        <f t="shared" si="0"/>
        <v>70.94471999999999</v>
      </c>
    </row>
    <row r="43" spans="1:15" ht="11.1" customHeight="1" x14ac:dyDescent="0.25">
      <c r="D43" s="137">
        <v>4</v>
      </c>
      <c r="E43" s="137"/>
      <c r="G43" s="141">
        <v>5046700</v>
      </c>
      <c r="H43" s="137" t="s">
        <v>209</v>
      </c>
      <c r="I43" s="137" t="s">
        <v>178</v>
      </c>
      <c r="J43" s="142">
        <v>4</v>
      </c>
      <c r="K43" s="142"/>
      <c r="L43" s="143">
        <v>44.295679999999997</v>
      </c>
      <c r="N43" s="143">
        <f t="shared" si="0"/>
        <v>177.18271999999999</v>
      </c>
    </row>
    <row r="44" spans="1:15" ht="11.1" customHeight="1" x14ac:dyDescent="0.25">
      <c r="D44" s="137">
        <v>1</v>
      </c>
      <c r="E44" s="137"/>
      <c r="G44" s="141">
        <v>5045944</v>
      </c>
      <c r="H44" s="137" t="s">
        <v>210</v>
      </c>
      <c r="I44" s="137" t="s">
        <v>178</v>
      </c>
      <c r="J44" s="142">
        <v>1</v>
      </c>
      <c r="K44" s="142"/>
      <c r="L44" s="143">
        <v>164.22120000000001</v>
      </c>
      <c r="N44" s="143">
        <f t="shared" si="0"/>
        <v>164.22120000000001</v>
      </c>
    </row>
    <row r="45" spans="1:15" ht="11.1" customHeight="1" x14ac:dyDescent="0.25">
      <c r="D45" s="137">
        <v>2</v>
      </c>
      <c r="E45" s="137"/>
      <c r="G45" s="141">
        <v>5045945</v>
      </c>
      <c r="H45" s="137" t="s">
        <v>211</v>
      </c>
      <c r="I45" s="137" t="s">
        <v>212</v>
      </c>
      <c r="J45" s="142">
        <v>1</v>
      </c>
      <c r="K45" s="142"/>
      <c r="L45" s="143">
        <v>192.29320000000001</v>
      </c>
      <c r="N45" s="143">
        <f t="shared" si="0"/>
        <v>192.29320000000001</v>
      </c>
    </row>
    <row r="46" spans="1:15" ht="11.1" customHeight="1" x14ac:dyDescent="0.25">
      <c r="D46" s="137">
        <v>3</v>
      </c>
      <c r="E46" s="137"/>
      <c r="G46" s="141">
        <v>5045946</v>
      </c>
      <c r="H46" s="137" t="s">
        <v>213</v>
      </c>
      <c r="I46" s="137" t="s">
        <v>178</v>
      </c>
      <c r="J46" s="142">
        <v>1</v>
      </c>
      <c r="K46" s="142"/>
      <c r="L46" s="143">
        <v>482.79967999999997</v>
      </c>
      <c r="N46" s="143">
        <f t="shared" si="0"/>
        <v>482.79967999999997</v>
      </c>
    </row>
    <row r="47" spans="1:15" ht="11.1" customHeight="1" x14ac:dyDescent="0.25">
      <c r="D47" s="137">
        <v>4</v>
      </c>
      <c r="E47" s="137"/>
      <c r="G47" s="141">
        <v>5045947</v>
      </c>
      <c r="H47" s="137" t="s">
        <v>214</v>
      </c>
      <c r="I47" s="137" t="s">
        <v>212</v>
      </c>
      <c r="J47" s="142">
        <v>1</v>
      </c>
      <c r="K47" s="142"/>
      <c r="L47" s="143">
        <v>595.19416000000001</v>
      </c>
      <c r="N47" s="143">
        <f t="shared" si="0"/>
        <v>595.19416000000001</v>
      </c>
    </row>
    <row r="48" spans="1:15" ht="11.1" customHeight="1" x14ac:dyDescent="0.25">
      <c r="D48" s="137">
        <v>5</v>
      </c>
      <c r="E48" s="137"/>
      <c r="G48" s="141">
        <v>5045948</v>
      </c>
      <c r="H48" s="137" t="s">
        <v>215</v>
      </c>
      <c r="I48" s="137" t="s">
        <v>216</v>
      </c>
      <c r="J48" s="142">
        <v>1</v>
      </c>
      <c r="K48" s="142"/>
      <c r="L48" s="143">
        <v>50.335999999999999</v>
      </c>
      <c r="N48" s="143">
        <f t="shared" si="0"/>
        <v>50.335999999999999</v>
      </c>
    </row>
    <row r="49" spans="1:15" ht="11.1" customHeight="1" x14ac:dyDescent="0.25">
      <c r="D49" s="137">
        <v>6</v>
      </c>
      <c r="E49" s="137"/>
      <c r="G49" s="141">
        <v>5045949</v>
      </c>
      <c r="H49" s="137" t="s">
        <v>217</v>
      </c>
      <c r="I49" s="137" t="s">
        <v>178</v>
      </c>
      <c r="J49" s="142">
        <v>1</v>
      </c>
      <c r="K49" s="142"/>
      <c r="L49" s="143">
        <v>41.023840000000007</v>
      </c>
      <c r="N49" s="143">
        <f t="shared" si="0"/>
        <v>41.023840000000007</v>
      </c>
    </row>
    <row r="50" spans="1:15" ht="11.1" customHeight="1" x14ac:dyDescent="0.25">
      <c r="D50" s="137">
        <v>1</v>
      </c>
      <c r="E50" s="137"/>
      <c r="G50" s="141">
        <v>5045950</v>
      </c>
      <c r="H50" s="137" t="s">
        <v>218</v>
      </c>
      <c r="I50" s="137" t="s">
        <v>182</v>
      </c>
      <c r="J50" s="142">
        <v>16</v>
      </c>
      <c r="K50" s="142"/>
      <c r="L50" s="143">
        <v>72.599999999999994</v>
      </c>
      <c r="N50" s="143">
        <f t="shared" si="0"/>
        <v>1161.5999999999999</v>
      </c>
    </row>
    <row r="51" spans="1:15" ht="11.1" customHeight="1" x14ac:dyDescent="0.25">
      <c r="D51" s="137">
        <v>1</v>
      </c>
      <c r="E51" s="137"/>
      <c r="G51" s="141">
        <v>5045956</v>
      </c>
      <c r="H51" s="137" t="s">
        <v>219</v>
      </c>
      <c r="I51" s="137" t="s">
        <v>178</v>
      </c>
      <c r="J51" s="142">
        <v>1</v>
      </c>
      <c r="K51" s="142"/>
      <c r="L51" s="143">
        <v>686.69920000000002</v>
      </c>
      <c r="N51" s="143">
        <f t="shared" si="0"/>
        <v>686.69920000000002</v>
      </c>
    </row>
    <row r="52" spans="1:15" ht="11.1" customHeight="1" x14ac:dyDescent="0.25">
      <c r="D52" s="137">
        <v>2</v>
      </c>
      <c r="E52" s="137"/>
      <c r="G52" s="141">
        <v>5045957</v>
      </c>
      <c r="H52" s="137" t="s">
        <v>220</v>
      </c>
      <c r="I52" s="137" t="s">
        <v>178</v>
      </c>
      <c r="J52" s="142">
        <v>1</v>
      </c>
      <c r="K52" s="142"/>
      <c r="L52" s="143">
        <v>421.28327999999999</v>
      </c>
      <c r="N52" s="143">
        <f t="shared" si="0"/>
        <v>421.28327999999999</v>
      </c>
    </row>
    <row r="53" spans="1:15" ht="15.75" customHeight="1" x14ac:dyDescent="0.25">
      <c r="D53" s="137">
        <v>1</v>
      </c>
      <c r="E53" s="137"/>
      <c r="G53" s="141">
        <v>5045950</v>
      </c>
      <c r="H53" s="137" t="s">
        <v>218</v>
      </c>
      <c r="I53" s="137" t="s">
        <v>182</v>
      </c>
      <c r="J53" s="142">
        <v>8</v>
      </c>
      <c r="K53" s="142"/>
      <c r="L53" s="143">
        <v>72.599999999999994</v>
      </c>
      <c r="N53" s="143">
        <f t="shared" si="0"/>
        <v>580.79999999999995</v>
      </c>
    </row>
    <row r="54" spans="1:15" ht="11.1" customHeight="1" x14ac:dyDescent="0.25">
      <c r="D54" s="137">
        <v>1</v>
      </c>
      <c r="E54" s="137"/>
      <c r="G54" s="141">
        <v>5046116</v>
      </c>
      <c r="H54" s="137" t="s">
        <v>221</v>
      </c>
      <c r="I54" s="137" t="s">
        <v>178</v>
      </c>
      <c r="J54" s="142">
        <v>1</v>
      </c>
      <c r="K54" s="142"/>
      <c r="L54" s="143">
        <v>249.18256</v>
      </c>
      <c r="N54" s="143">
        <f t="shared" si="0"/>
        <v>249.18256</v>
      </c>
    </row>
    <row r="55" spans="1:15" ht="11.1" customHeight="1" x14ac:dyDescent="0.25">
      <c r="D55" s="137">
        <v>2</v>
      </c>
      <c r="E55" s="137"/>
      <c r="G55" s="141">
        <v>5046117</v>
      </c>
      <c r="H55" s="137" t="s">
        <v>222</v>
      </c>
      <c r="I55" s="137" t="s">
        <v>178</v>
      </c>
      <c r="J55" s="142">
        <v>1</v>
      </c>
      <c r="K55" s="142"/>
      <c r="L55" s="143">
        <v>260.21776</v>
      </c>
      <c r="N55" s="143">
        <f t="shared" si="0"/>
        <v>260.21776</v>
      </c>
    </row>
    <row r="56" spans="1:15" ht="11.1" customHeight="1" x14ac:dyDescent="0.25">
      <c r="D56" s="137">
        <v>3</v>
      </c>
      <c r="E56" s="137"/>
      <c r="G56" s="141">
        <v>5046118</v>
      </c>
      <c r="H56" s="137" t="s">
        <v>223</v>
      </c>
      <c r="I56" s="137" t="s">
        <v>178</v>
      </c>
      <c r="J56" s="142">
        <v>7</v>
      </c>
      <c r="K56" s="142"/>
      <c r="L56" s="143">
        <v>28.033280000000001</v>
      </c>
      <c r="N56" s="143">
        <f t="shared" si="0"/>
        <v>196.23296000000002</v>
      </c>
    </row>
    <row r="57" spans="1:15" ht="11.1" customHeight="1" x14ac:dyDescent="0.25">
      <c r="D57" s="137">
        <v>4</v>
      </c>
      <c r="E57" s="137"/>
      <c r="G57" s="141">
        <v>5046119</v>
      </c>
      <c r="H57" s="137" t="s">
        <v>224</v>
      </c>
      <c r="I57" s="137" t="s">
        <v>178</v>
      </c>
      <c r="J57" s="142">
        <v>1</v>
      </c>
      <c r="K57" s="142"/>
      <c r="L57" s="143">
        <v>73.829359999999994</v>
      </c>
      <c r="N57" s="143">
        <f t="shared" si="0"/>
        <v>73.829359999999994</v>
      </c>
    </row>
    <row r="58" spans="1:15" ht="11.1" customHeight="1" x14ac:dyDescent="0.25">
      <c r="D58" s="137">
        <v>5</v>
      </c>
      <c r="E58" s="137"/>
      <c r="G58" s="141">
        <v>5046120</v>
      </c>
      <c r="H58" s="137" t="s">
        <v>225</v>
      </c>
      <c r="I58" s="137" t="s">
        <v>178</v>
      </c>
      <c r="J58" s="142">
        <v>1</v>
      </c>
      <c r="K58" s="142"/>
      <c r="L58" s="143">
        <v>112.06536</v>
      </c>
      <c r="N58" s="143">
        <f t="shared" si="0"/>
        <v>112.06536</v>
      </c>
    </row>
    <row r="59" spans="1:15" ht="11.1" customHeight="1" x14ac:dyDescent="0.25">
      <c r="D59" s="137">
        <v>6</v>
      </c>
      <c r="E59" s="137"/>
      <c r="G59" s="141">
        <v>5046121</v>
      </c>
      <c r="H59" s="137" t="s">
        <v>226</v>
      </c>
      <c r="I59" s="137" t="s">
        <v>178</v>
      </c>
      <c r="J59" s="142">
        <v>1</v>
      </c>
      <c r="K59" s="142"/>
      <c r="L59" s="143">
        <v>67.488960000000006</v>
      </c>
      <c r="N59" s="143">
        <f t="shared" si="0"/>
        <v>67.488960000000006</v>
      </c>
    </row>
    <row r="60" spans="1:15" ht="11.1" customHeight="1" x14ac:dyDescent="0.25">
      <c r="D60" s="137">
        <v>1</v>
      </c>
      <c r="E60" s="137"/>
      <c r="G60" s="141">
        <v>5046122</v>
      </c>
      <c r="H60" s="137" t="s">
        <v>227</v>
      </c>
      <c r="I60" s="137" t="s">
        <v>182</v>
      </c>
      <c r="J60" s="142">
        <v>3</v>
      </c>
      <c r="K60" s="142"/>
      <c r="L60" s="143">
        <v>72.599999999999994</v>
      </c>
      <c r="N60" s="143">
        <f t="shared" si="0"/>
        <v>217.79999999999998</v>
      </c>
    </row>
    <row r="61" spans="1:15" ht="16.5" customHeight="1" x14ac:dyDescent="0.25">
      <c r="O61" s="146">
        <f>SUM(N37:N60)</f>
        <v>6998.2431199999992</v>
      </c>
    </row>
    <row r="62" spans="1:15" ht="15.75" customHeight="1" x14ac:dyDescent="0.25">
      <c r="I62" s="138"/>
      <c r="J62" s="142"/>
      <c r="K62" s="142"/>
      <c r="N62" s="143"/>
      <c r="O62" s="146"/>
    </row>
    <row r="63" spans="1:15" ht="17.25" customHeight="1" x14ac:dyDescent="0.25">
      <c r="A63" s="138" t="s">
        <v>228</v>
      </c>
      <c r="N63" s="143"/>
    </row>
    <row r="64" spans="1:15" ht="11.1" customHeight="1" x14ac:dyDescent="0.25">
      <c r="D64" s="137">
        <v>1</v>
      </c>
      <c r="E64" s="137"/>
      <c r="G64" s="141">
        <v>5042986</v>
      </c>
      <c r="H64" s="137" t="s">
        <v>229</v>
      </c>
      <c r="I64" s="137" t="s">
        <v>178</v>
      </c>
      <c r="J64" s="142">
        <v>4</v>
      </c>
      <c r="K64" s="142"/>
      <c r="L64" s="143">
        <v>45.563759999999995</v>
      </c>
      <c r="N64" s="143">
        <f t="shared" si="0"/>
        <v>182.25503999999998</v>
      </c>
    </row>
    <row r="65" spans="4:14" ht="11.1" customHeight="1" x14ac:dyDescent="0.25">
      <c r="D65" s="137">
        <v>2</v>
      </c>
      <c r="E65" s="137"/>
      <c r="G65" s="141">
        <v>5042987</v>
      </c>
      <c r="H65" s="137" t="s">
        <v>230</v>
      </c>
      <c r="I65" s="137" t="s">
        <v>178</v>
      </c>
      <c r="J65" s="142">
        <v>4</v>
      </c>
      <c r="K65" s="142"/>
      <c r="L65" s="143">
        <v>70.24776</v>
      </c>
      <c r="N65" s="143">
        <f t="shared" si="0"/>
        <v>280.99104</v>
      </c>
    </row>
    <row r="66" spans="4:14" ht="11.1" customHeight="1" x14ac:dyDescent="0.25">
      <c r="D66" s="137">
        <v>3</v>
      </c>
      <c r="E66" s="137"/>
      <c r="G66" s="141">
        <v>5042988</v>
      </c>
      <c r="H66" s="137" t="s">
        <v>231</v>
      </c>
      <c r="I66" s="137" t="s">
        <v>178</v>
      </c>
      <c r="J66" s="142">
        <v>8</v>
      </c>
      <c r="K66" s="142"/>
      <c r="L66" s="143">
        <v>6.5243199999999995</v>
      </c>
      <c r="N66" s="143">
        <f t="shared" si="0"/>
        <v>52.194559999999996</v>
      </c>
    </row>
    <row r="67" spans="4:14" ht="11.1" customHeight="1" x14ac:dyDescent="0.25">
      <c r="D67" s="137">
        <v>4</v>
      </c>
      <c r="E67" s="137"/>
      <c r="G67" s="141">
        <v>5042989</v>
      </c>
      <c r="H67" s="137" t="s">
        <v>232</v>
      </c>
      <c r="I67" s="137" t="s">
        <v>178</v>
      </c>
      <c r="J67" s="142">
        <v>1</v>
      </c>
      <c r="K67" s="142"/>
      <c r="L67" s="143">
        <v>70.325199999999995</v>
      </c>
      <c r="N67" s="143">
        <f t="shared" si="0"/>
        <v>70.325199999999995</v>
      </c>
    </row>
    <row r="68" spans="4:14" ht="11.1" customHeight="1" x14ac:dyDescent="0.25">
      <c r="D68" s="137">
        <v>5</v>
      </c>
      <c r="E68" s="137"/>
      <c r="G68" s="141">
        <v>5042990</v>
      </c>
      <c r="H68" s="137" t="s">
        <v>233</v>
      </c>
      <c r="I68" s="137" t="s">
        <v>178</v>
      </c>
      <c r="J68" s="142">
        <v>1</v>
      </c>
      <c r="K68" s="142"/>
      <c r="L68" s="143">
        <v>284.45647999999994</v>
      </c>
      <c r="N68" s="143">
        <f t="shared" si="0"/>
        <v>284.45647999999994</v>
      </c>
    </row>
    <row r="69" spans="4:14" ht="11.1" customHeight="1" x14ac:dyDescent="0.25">
      <c r="D69" s="137">
        <v>6</v>
      </c>
      <c r="E69" s="137"/>
      <c r="G69" s="141">
        <v>5042991</v>
      </c>
      <c r="H69" s="137" t="s">
        <v>234</v>
      </c>
      <c r="I69" s="137" t="s">
        <v>178</v>
      </c>
      <c r="J69" s="142">
        <v>8</v>
      </c>
      <c r="K69" s="142"/>
      <c r="L69" s="143">
        <v>16.00104</v>
      </c>
      <c r="N69" s="143">
        <f t="shared" si="0"/>
        <v>128.00832</v>
      </c>
    </row>
    <row r="70" spans="4:14" ht="16.5" customHeight="1" x14ac:dyDescent="0.25">
      <c r="D70" s="137">
        <v>1</v>
      </c>
      <c r="E70" s="137"/>
      <c r="G70" s="141">
        <v>5042992</v>
      </c>
      <c r="H70" s="137" t="s">
        <v>235</v>
      </c>
      <c r="I70" s="137" t="s">
        <v>182</v>
      </c>
      <c r="J70" s="142">
        <v>5</v>
      </c>
      <c r="K70" s="142"/>
      <c r="L70" s="143">
        <v>72.599999999999994</v>
      </c>
      <c r="N70" s="143">
        <f t="shared" si="0"/>
        <v>363</v>
      </c>
    </row>
    <row r="71" spans="4:14" ht="11.1" customHeight="1" x14ac:dyDescent="0.25">
      <c r="D71" s="137">
        <v>1</v>
      </c>
      <c r="E71" s="137"/>
      <c r="G71" s="141">
        <v>5043171</v>
      </c>
      <c r="H71" s="137" t="s">
        <v>236</v>
      </c>
      <c r="I71" s="137" t="s">
        <v>178</v>
      </c>
      <c r="J71" s="142">
        <v>2</v>
      </c>
      <c r="K71" s="142"/>
      <c r="L71" s="143">
        <v>137.93031999999999</v>
      </c>
      <c r="N71" s="143">
        <f t="shared" si="0"/>
        <v>275.86063999999999</v>
      </c>
    </row>
    <row r="72" spans="4:14" ht="11.1" customHeight="1" x14ac:dyDescent="0.25">
      <c r="D72" s="137">
        <v>2</v>
      </c>
      <c r="E72" s="137"/>
      <c r="G72" s="141">
        <v>5043172</v>
      </c>
      <c r="H72" s="137" t="s">
        <v>237</v>
      </c>
      <c r="I72" s="137" t="s">
        <v>178</v>
      </c>
      <c r="J72" s="142">
        <v>1</v>
      </c>
      <c r="K72" s="142"/>
      <c r="L72" s="143">
        <v>946.78144000000009</v>
      </c>
      <c r="N72" s="143">
        <f t="shared" si="0"/>
        <v>946.78144000000009</v>
      </c>
    </row>
    <row r="73" spans="4:14" ht="11.1" customHeight="1" x14ac:dyDescent="0.25">
      <c r="D73" s="137">
        <v>3</v>
      </c>
      <c r="E73" s="137"/>
      <c r="G73" s="141">
        <v>5043173</v>
      </c>
      <c r="H73" s="137" t="s">
        <v>238</v>
      </c>
      <c r="I73" s="137" t="s">
        <v>178</v>
      </c>
      <c r="J73" s="142">
        <v>4</v>
      </c>
      <c r="K73" s="142"/>
      <c r="L73" s="143">
        <v>73.480879999999999</v>
      </c>
      <c r="N73" s="143">
        <f t="shared" si="0"/>
        <v>293.92352</v>
      </c>
    </row>
    <row r="74" spans="4:14" ht="11.1" customHeight="1" x14ac:dyDescent="0.25">
      <c r="D74" s="137">
        <v>4</v>
      </c>
      <c r="E74" s="137"/>
      <c r="G74" s="141">
        <v>5043174</v>
      </c>
      <c r="H74" s="137" t="s">
        <v>239</v>
      </c>
      <c r="I74" s="137" t="s">
        <v>178</v>
      </c>
      <c r="J74" s="142">
        <v>1</v>
      </c>
      <c r="K74" s="142"/>
      <c r="L74" s="143">
        <v>144.90959999999998</v>
      </c>
      <c r="N74" s="143">
        <f t="shared" si="0"/>
        <v>144.90959999999998</v>
      </c>
    </row>
    <row r="75" spans="4:14" ht="11.1" customHeight="1" x14ac:dyDescent="0.25">
      <c r="D75" s="137">
        <v>1</v>
      </c>
      <c r="E75" s="137"/>
      <c r="G75" s="141">
        <v>5043166</v>
      </c>
      <c r="H75" s="137" t="s">
        <v>240</v>
      </c>
      <c r="I75" s="137" t="s">
        <v>182</v>
      </c>
      <c r="J75" s="142">
        <v>8</v>
      </c>
      <c r="K75" s="142"/>
      <c r="L75" s="143">
        <v>72.599999999999994</v>
      </c>
      <c r="N75" s="143">
        <f t="shared" ref="N75:N138" si="1">L75*J75</f>
        <v>580.79999999999995</v>
      </c>
    </row>
    <row r="76" spans="4:14" ht="11.1" customHeight="1" x14ac:dyDescent="0.25">
      <c r="D76" s="137">
        <v>1</v>
      </c>
      <c r="E76" s="137"/>
      <c r="G76" s="141">
        <v>5043240</v>
      </c>
      <c r="H76" s="137" t="s">
        <v>241</v>
      </c>
      <c r="I76" s="137" t="s">
        <v>242</v>
      </c>
      <c r="J76" s="142">
        <v>1</v>
      </c>
      <c r="K76" s="142"/>
      <c r="L76" s="143">
        <v>72.648399999999995</v>
      </c>
      <c r="N76" s="143">
        <f t="shared" si="1"/>
        <v>72.648399999999995</v>
      </c>
    </row>
    <row r="77" spans="4:14" ht="11.1" customHeight="1" x14ac:dyDescent="0.25">
      <c r="D77" s="137">
        <v>2</v>
      </c>
      <c r="E77" s="137"/>
      <c r="G77" s="141">
        <v>5043241</v>
      </c>
      <c r="H77" s="137" t="s">
        <v>243</v>
      </c>
      <c r="I77" s="137" t="s">
        <v>178</v>
      </c>
      <c r="J77" s="142">
        <v>1</v>
      </c>
      <c r="K77" s="142"/>
      <c r="L77" s="143">
        <v>140.4084</v>
      </c>
      <c r="N77" s="143">
        <f t="shared" si="1"/>
        <v>140.4084</v>
      </c>
    </row>
    <row r="78" spans="4:14" ht="11.1" customHeight="1" x14ac:dyDescent="0.25">
      <c r="D78" s="137">
        <v>1</v>
      </c>
      <c r="E78" s="137"/>
      <c r="G78" s="141">
        <v>5043242</v>
      </c>
      <c r="H78" s="137" t="s">
        <v>244</v>
      </c>
      <c r="I78" s="137" t="s">
        <v>245</v>
      </c>
      <c r="J78" s="142">
        <v>10</v>
      </c>
      <c r="K78" s="142"/>
      <c r="L78" s="143">
        <v>63.887999999999998</v>
      </c>
      <c r="N78" s="143">
        <f t="shared" si="1"/>
        <v>638.88</v>
      </c>
    </row>
    <row r="79" spans="4:14" ht="11.1" customHeight="1" x14ac:dyDescent="0.25">
      <c r="D79" s="137">
        <v>1</v>
      </c>
      <c r="E79" s="137"/>
      <c r="G79" s="141">
        <v>5043254</v>
      </c>
      <c r="H79" s="137" t="s">
        <v>246</v>
      </c>
      <c r="I79" s="137" t="s">
        <v>242</v>
      </c>
      <c r="J79" s="142">
        <v>3</v>
      </c>
      <c r="K79" s="142"/>
      <c r="L79" s="143">
        <v>21.818719999999999</v>
      </c>
      <c r="N79" s="143">
        <f t="shared" si="1"/>
        <v>65.456159999999997</v>
      </c>
    </row>
    <row r="80" spans="4:14" ht="11.1" customHeight="1" x14ac:dyDescent="0.25">
      <c r="D80" s="137">
        <v>2</v>
      </c>
      <c r="E80" s="137"/>
      <c r="G80" s="141">
        <v>5043255</v>
      </c>
      <c r="H80" s="137" t="s">
        <v>247</v>
      </c>
      <c r="I80" s="137" t="s">
        <v>178</v>
      </c>
      <c r="J80" s="142">
        <v>2</v>
      </c>
      <c r="K80" s="142"/>
      <c r="L80" s="143">
        <v>84.632239999999996</v>
      </c>
      <c r="N80" s="143">
        <f t="shared" si="1"/>
        <v>169.26447999999999</v>
      </c>
    </row>
    <row r="81" spans="4:14" ht="11.1" customHeight="1" x14ac:dyDescent="0.25">
      <c r="D81" s="137">
        <v>3</v>
      </c>
      <c r="E81" s="137"/>
      <c r="G81" s="141">
        <v>5043256</v>
      </c>
      <c r="H81" s="137" t="s">
        <v>248</v>
      </c>
      <c r="I81" s="137" t="s">
        <v>178</v>
      </c>
      <c r="J81" s="142">
        <v>2</v>
      </c>
      <c r="K81" s="142"/>
      <c r="L81" s="143">
        <v>86.674719999999994</v>
      </c>
      <c r="N81" s="143">
        <f t="shared" si="1"/>
        <v>173.34943999999999</v>
      </c>
    </row>
    <row r="82" spans="4:14" ht="11.1" customHeight="1" x14ac:dyDescent="0.25">
      <c r="D82" s="137">
        <v>4</v>
      </c>
      <c r="E82" s="137"/>
      <c r="G82" s="141">
        <v>5043257</v>
      </c>
      <c r="H82" s="137" t="s">
        <v>249</v>
      </c>
      <c r="I82" s="137" t="s">
        <v>178</v>
      </c>
      <c r="J82" s="142">
        <v>1</v>
      </c>
      <c r="K82" s="142"/>
      <c r="L82" s="143">
        <v>574.65320000000008</v>
      </c>
      <c r="N82" s="143">
        <f t="shared" si="1"/>
        <v>574.65320000000008</v>
      </c>
    </row>
    <row r="83" spans="4:14" ht="11.1" customHeight="1" x14ac:dyDescent="0.25">
      <c r="D83" s="137">
        <v>5</v>
      </c>
      <c r="E83" s="137"/>
      <c r="G83" s="141">
        <v>5043258</v>
      </c>
      <c r="H83" s="137" t="s">
        <v>250</v>
      </c>
      <c r="I83" s="137" t="s">
        <v>178</v>
      </c>
      <c r="J83" s="142">
        <v>1</v>
      </c>
      <c r="K83" s="142"/>
      <c r="L83" s="143">
        <v>410.19968</v>
      </c>
      <c r="N83" s="143">
        <f t="shared" si="1"/>
        <v>410.19968</v>
      </c>
    </row>
    <row r="84" spans="4:14" ht="11.1" customHeight="1" x14ac:dyDescent="0.25">
      <c r="D84" s="137">
        <v>1</v>
      </c>
      <c r="E84" s="137"/>
      <c r="G84" s="141">
        <v>5043259</v>
      </c>
      <c r="H84" s="137" t="s">
        <v>251</v>
      </c>
      <c r="I84" s="137" t="s">
        <v>182</v>
      </c>
      <c r="J84" s="142">
        <v>9.1999999999999993</v>
      </c>
      <c r="K84" s="142"/>
      <c r="L84" s="143">
        <v>72.599999999999994</v>
      </c>
      <c r="N84" s="143">
        <f t="shared" si="1"/>
        <v>667.91999999999985</v>
      </c>
    </row>
    <row r="85" spans="4:14" ht="11.1" customHeight="1" x14ac:dyDescent="0.25">
      <c r="D85" s="137">
        <v>1</v>
      </c>
      <c r="E85" s="137"/>
      <c r="G85" s="141">
        <v>5043663</v>
      </c>
      <c r="H85" s="137" t="s">
        <v>252</v>
      </c>
      <c r="I85" s="137" t="s">
        <v>182</v>
      </c>
      <c r="J85" s="142">
        <v>2</v>
      </c>
      <c r="K85" s="142"/>
      <c r="L85" s="143">
        <v>72.599999999999994</v>
      </c>
      <c r="N85" s="143">
        <f t="shared" si="1"/>
        <v>145.19999999999999</v>
      </c>
    </row>
    <row r="86" spans="4:14" ht="11.1" customHeight="1" x14ac:dyDescent="0.25">
      <c r="D86" s="137">
        <v>1</v>
      </c>
      <c r="E86" s="137"/>
      <c r="G86" s="141">
        <v>5043667</v>
      </c>
      <c r="H86" s="137" t="s">
        <v>205</v>
      </c>
      <c r="I86" s="137" t="s">
        <v>178</v>
      </c>
      <c r="J86" s="142">
        <v>1</v>
      </c>
      <c r="K86" s="142"/>
      <c r="L86" s="143">
        <v>287.33143999999999</v>
      </c>
      <c r="N86" s="143">
        <f t="shared" si="1"/>
        <v>287.33143999999999</v>
      </c>
    </row>
    <row r="87" spans="4:14" ht="11.1" customHeight="1" x14ac:dyDescent="0.25">
      <c r="D87" s="137">
        <v>1</v>
      </c>
      <c r="E87" s="137"/>
      <c r="G87" s="141">
        <v>5043680</v>
      </c>
      <c r="H87" s="137" t="s">
        <v>253</v>
      </c>
      <c r="I87" s="137" t="s">
        <v>182</v>
      </c>
      <c r="J87" s="142">
        <v>5.5</v>
      </c>
      <c r="K87" s="142"/>
      <c r="L87" s="143">
        <v>72.599999999999994</v>
      </c>
      <c r="N87" s="143">
        <f t="shared" si="1"/>
        <v>399.29999999999995</v>
      </c>
    </row>
    <row r="88" spans="4:14" ht="11.1" customHeight="1" x14ac:dyDescent="0.25">
      <c r="D88" s="137">
        <v>1</v>
      </c>
      <c r="E88" s="137"/>
      <c r="G88" s="141">
        <v>5044000</v>
      </c>
      <c r="H88" s="137" t="s">
        <v>254</v>
      </c>
      <c r="I88" s="137" t="s">
        <v>178</v>
      </c>
      <c r="J88" s="142">
        <v>4</v>
      </c>
      <c r="K88" s="142"/>
      <c r="L88" s="143">
        <v>18.488800000000001</v>
      </c>
      <c r="N88" s="143">
        <f t="shared" si="1"/>
        <v>73.955200000000005</v>
      </c>
    </row>
    <row r="89" spans="4:14" ht="11.1" customHeight="1" x14ac:dyDescent="0.25">
      <c r="D89" s="137">
        <v>1</v>
      </c>
      <c r="E89" s="137"/>
      <c r="G89" s="141">
        <v>5043680</v>
      </c>
      <c r="H89" s="137" t="s">
        <v>253</v>
      </c>
      <c r="I89" s="137" t="s">
        <v>182</v>
      </c>
      <c r="J89" s="142">
        <v>1</v>
      </c>
      <c r="K89" s="142"/>
      <c r="L89" s="143">
        <v>72.599999999999994</v>
      </c>
      <c r="N89" s="143">
        <f t="shared" si="1"/>
        <v>72.599999999999994</v>
      </c>
    </row>
    <row r="90" spans="4:14" ht="11.1" customHeight="1" x14ac:dyDescent="0.25">
      <c r="D90" s="137">
        <v>1</v>
      </c>
      <c r="E90" s="137"/>
      <c r="G90" s="141">
        <v>5043979</v>
      </c>
      <c r="H90" s="137" t="s">
        <v>255</v>
      </c>
      <c r="I90" s="137" t="s">
        <v>178</v>
      </c>
      <c r="J90" s="142">
        <v>2</v>
      </c>
      <c r="K90" s="142"/>
      <c r="L90" s="143">
        <v>236.86960000000002</v>
      </c>
      <c r="N90" s="143">
        <f t="shared" si="1"/>
        <v>473.73920000000004</v>
      </c>
    </row>
    <row r="91" spans="4:14" ht="11.1" customHeight="1" x14ac:dyDescent="0.25">
      <c r="D91" s="137">
        <v>2</v>
      </c>
      <c r="E91" s="137"/>
      <c r="G91" s="141">
        <v>5043980</v>
      </c>
      <c r="H91" s="137" t="s">
        <v>256</v>
      </c>
      <c r="I91" s="137" t="s">
        <v>178</v>
      </c>
      <c r="J91" s="142">
        <v>4</v>
      </c>
      <c r="K91" s="142"/>
      <c r="L91" s="143">
        <v>12.245200000000001</v>
      </c>
      <c r="N91" s="143">
        <f t="shared" si="1"/>
        <v>48.980800000000002</v>
      </c>
    </row>
    <row r="92" spans="4:14" ht="11.1" customHeight="1" x14ac:dyDescent="0.25">
      <c r="D92" s="137">
        <v>3</v>
      </c>
      <c r="E92" s="137"/>
      <c r="G92" s="141">
        <v>5043982</v>
      </c>
      <c r="H92" s="137" t="s">
        <v>257</v>
      </c>
      <c r="I92" s="137" t="s">
        <v>178</v>
      </c>
      <c r="J92" s="142">
        <v>1</v>
      </c>
      <c r="K92" s="142"/>
      <c r="L92" s="143">
        <v>59.880479999999999</v>
      </c>
      <c r="N92" s="143">
        <f t="shared" si="1"/>
        <v>59.880479999999999</v>
      </c>
    </row>
    <row r="93" spans="4:14" ht="11.1" customHeight="1" x14ac:dyDescent="0.25">
      <c r="D93" s="137">
        <v>1</v>
      </c>
      <c r="E93" s="137"/>
      <c r="G93" s="141">
        <v>5043983</v>
      </c>
      <c r="H93" s="137" t="s">
        <v>258</v>
      </c>
      <c r="I93" s="137" t="s">
        <v>182</v>
      </c>
      <c r="J93" s="142">
        <v>4</v>
      </c>
      <c r="K93" s="142"/>
      <c r="L93" s="143">
        <v>72.599999999999994</v>
      </c>
      <c r="N93" s="143">
        <f t="shared" si="1"/>
        <v>290.39999999999998</v>
      </c>
    </row>
    <row r="94" spans="4:14" ht="11.1" customHeight="1" x14ac:dyDescent="0.25">
      <c r="D94" s="137">
        <v>1</v>
      </c>
      <c r="E94" s="137"/>
      <c r="G94" s="141">
        <v>5044425</v>
      </c>
      <c r="H94" s="137" t="s">
        <v>259</v>
      </c>
      <c r="I94" s="137" t="s">
        <v>178</v>
      </c>
      <c r="J94" s="142">
        <v>1</v>
      </c>
      <c r="K94" s="142"/>
      <c r="L94" s="143">
        <v>214.77016</v>
      </c>
      <c r="N94" s="143">
        <f t="shared" si="1"/>
        <v>214.77016</v>
      </c>
    </row>
    <row r="95" spans="4:14" ht="11.1" customHeight="1" x14ac:dyDescent="0.25">
      <c r="D95" s="137">
        <v>1</v>
      </c>
      <c r="E95" s="137"/>
      <c r="G95" s="141">
        <v>5042992</v>
      </c>
      <c r="H95" s="137" t="s">
        <v>235</v>
      </c>
      <c r="I95" s="137" t="s">
        <v>182</v>
      </c>
      <c r="J95" s="142">
        <v>1</v>
      </c>
      <c r="K95" s="142"/>
      <c r="L95" s="143">
        <v>72.599999999999994</v>
      </c>
      <c r="N95" s="143">
        <f t="shared" si="1"/>
        <v>72.599999999999994</v>
      </c>
    </row>
    <row r="96" spans="4:14" ht="11.1" customHeight="1" x14ac:dyDescent="0.25">
      <c r="D96" s="137">
        <v>1</v>
      </c>
      <c r="E96" s="137"/>
      <c r="G96" s="141">
        <v>5044287</v>
      </c>
      <c r="H96" s="137" t="s">
        <v>260</v>
      </c>
      <c r="I96" s="137" t="s">
        <v>178</v>
      </c>
      <c r="J96" s="142">
        <v>2</v>
      </c>
      <c r="K96" s="142"/>
      <c r="L96" s="143">
        <v>236.86960000000002</v>
      </c>
      <c r="N96" s="143">
        <f t="shared" si="1"/>
        <v>473.73920000000004</v>
      </c>
    </row>
    <row r="97" spans="4:14" ht="11.1" customHeight="1" x14ac:dyDescent="0.25">
      <c r="D97" s="137">
        <v>1</v>
      </c>
      <c r="E97" s="137"/>
      <c r="G97" s="141">
        <v>5043680</v>
      </c>
      <c r="H97" s="137" t="s">
        <v>253</v>
      </c>
      <c r="I97" s="137" t="s">
        <v>182</v>
      </c>
      <c r="J97" s="142">
        <v>2</v>
      </c>
      <c r="K97" s="142"/>
      <c r="L97" s="143">
        <v>145.19999999999999</v>
      </c>
      <c r="N97" s="143">
        <f t="shared" si="1"/>
        <v>290.39999999999998</v>
      </c>
    </row>
    <row r="98" spans="4:14" ht="11.1" customHeight="1" x14ac:dyDescent="0.25">
      <c r="D98" s="137">
        <v>1</v>
      </c>
      <c r="E98" s="137"/>
      <c r="G98" s="141">
        <v>5043979</v>
      </c>
      <c r="H98" s="137" t="s">
        <v>255</v>
      </c>
      <c r="I98" s="137" t="s">
        <v>178</v>
      </c>
      <c r="J98" s="142">
        <v>2</v>
      </c>
      <c r="K98" s="142"/>
      <c r="L98" s="143">
        <v>236.86960000000002</v>
      </c>
      <c r="N98" s="143">
        <f t="shared" si="1"/>
        <v>473.73920000000004</v>
      </c>
    </row>
    <row r="99" spans="4:14" ht="11.1" customHeight="1" x14ac:dyDescent="0.25">
      <c r="D99" s="137">
        <v>1</v>
      </c>
      <c r="E99" s="137"/>
      <c r="G99" s="141">
        <v>5043680</v>
      </c>
      <c r="H99" s="137" t="s">
        <v>253</v>
      </c>
      <c r="I99" s="137" t="s">
        <v>182</v>
      </c>
      <c r="J99" s="142">
        <v>2</v>
      </c>
      <c r="K99" s="142"/>
      <c r="L99" s="143">
        <v>72.599999999999994</v>
      </c>
      <c r="N99" s="143">
        <f t="shared" si="1"/>
        <v>145.19999999999999</v>
      </c>
    </row>
    <row r="100" spans="4:14" ht="11.1" customHeight="1" x14ac:dyDescent="0.25">
      <c r="D100" s="137">
        <v>1</v>
      </c>
      <c r="E100" s="137"/>
      <c r="G100" s="141">
        <v>5043680</v>
      </c>
      <c r="H100" s="137" t="s">
        <v>253</v>
      </c>
      <c r="I100" s="137" t="s">
        <v>182</v>
      </c>
      <c r="J100" s="142">
        <v>2</v>
      </c>
      <c r="K100" s="142"/>
      <c r="L100" s="143">
        <v>72.599999999999994</v>
      </c>
      <c r="N100" s="143">
        <f t="shared" si="1"/>
        <v>145.19999999999999</v>
      </c>
    </row>
    <row r="101" spans="4:14" ht="11.1" customHeight="1" x14ac:dyDescent="0.25">
      <c r="D101" s="137">
        <v>1</v>
      </c>
      <c r="E101" s="137"/>
      <c r="G101" s="141">
        <v>5044691</v>
      </c>
      <c r="H101" s="137" t="s">
        <v>261</v>
      </c>
      <c r="I101" s="137" t="s">
        <v>178</v>
      </c>
      <c r="J101" s="142">
        <v>4</v>
      </c>
      <c r="K101" s="142"/>
      <c r="L101" s="143">
        <v>62.213360000000002</v>
      </c>
      <c r="N101" s="143">
        <f t="shared" si="1"/>
        <v>248.85344000000001</v>
      </c>
    </row>
    <row r="102" spans="4:14" ht="11.1" customHeight="1" x14ac:dyDescent="0.25">
      <c r="D102" s="137">
        <v>2</v>
      </c>
      <c r="E102" s="137"/>
      <c r="G102" s="141">
        <v>5044692</v>
      </c>
      <c r="H102" s="137" t="s">
        <v>262</v>
      </c>
      <c r="I102" s="137" t="s">
        <v>263</v>
      </c>
      <c r="J102" s="142">
        <v>3.5</v>
      </c>
      <c r="K102" s="142"/>
      <c r="L102" s="143">
        <v>41.391680000000001</v>
      </c>
      <c r="N102" s="143">
        <f t="shared" si="1"/>
        <v>144.87088</v>
      </c>
    </row>
    <row r="103" spans="4:14" ht="11.1" customHeight="1" x14ac:dyDescent="0.25">
      <c r="D103" s="137">
        <v>3</v>
      </c>
      <c r="E103" s="137"/>
      <c r="G103" s="141">
        <v>5044693</v>
      </c>
      <c r="H103" s="137" t="s">
        <v>264</v>
      </c>
      <c r="I103" s="137" t="s">
        <v>178</v>
      </c>
      <c r="J103" s="142">
        <v>1</v>
      </c>
      <c r="K103" s="142"/>
      <c r="L103" s="143">
        <v>82.405839999999998</v>
      </c>
      <c r="N103" s="143">
        <f t="shared" si="1"/>
        <v>82.405839999999998</v>
      </c>
    </row>
    <row r="104" spans="4:14" ht="11.1" customHeight="1" x14ac:dyDescent="0.25">
      <c r="D104" s="137">
        <v>4</v>
      </c>
      <c r="E104" s="137"/>
      <c r="G104" s="141">
        <v>5044694</v>
      </c>
      <c r="H104" s="137" t="s">
        <v>265</v>
      </c>
      <c r="I104" s="137" t="s">
        <v>178</v>
      </c>
      <c r="J104" s="142">
        <v>1</v>
      </c>
      <c r="K104" s="142"/>
      <c r="L104" s="143">
        <v>29.049679999999999</v>
      </c>
      <c r="N104" s="143">
        <f t="shared" si="1"/>
        <v>29.049679999999999</v>
      </c>
    </row>
    <row r="105" spans="4:14" ht="11.1" customHeight="1" x14ac:dyDescent="0.25">
      <c r="D105" s="137">
        <v>5</v>
      </c>
      <c r="E105" s="137"/>
      <c r="G105" s="141">
        <v>5044695</v>
      </c>
      <c r="H105" s="137" t="s">
        <v>266</v>
      </c>
      <c r="I105" s="137" t="s">
        <v>178</v>
      </c>
      <c r="J105" s="142">
        <v>1</v>
      </c>
      <c r="K105" s="142"/>
      <c r="L105" s="143">
        <v>30.269360000000002</v>
      </c>
      <c r="N105" s="143">
        <f t="shared" si="1"/>
        <v>30.269360000000002</v>
      </c>
    </row>
    <row r="106" spans="4:14" ht="11.1" customHeight="1" x14ac:dyDescent="0.25">
      <c r="D106" s="137">
        <v>1</v>
      </c>
      <c r="E106" s="137"/>
      <c r="G106" s="141">
        <v>5044696</v>
      </c>
      <c r="H106" s="137" t="s">
        <v>267</v>
      </c>
      <c r="I106" s="137" t="s">
        <v>182</v>
      </c>
      <c r="J106" s="142">
        <v>3</v>
      </c>
      <c r="K106" s="142"/>
      <c r="L106" s="143">
        <v>72.599999999999994</v>
      </c>
      <c r="N106" s="143">
        <f t="shared" si="1"/>
        <v>217.79999999999998</v>
      </c>
    </row>
    <row r="107" spans="4:14" ht="11.1" customHeight="1" x14ac:dyDescent="0.25">
      <c r="D107" s="137">
        <v>1</v>
      </c>
      <c r="E107" s="137"/>
      <c r="G107" s="141">
        <v>5044829</v>
      </c>
      <c r="H107" s="137" t="s">
        <v>268</v>
      </c>
      <c r="I107" s="137" t="s">
        <v>178</v>
      </c>
      <c r="J107" s="142">
        <v>1</v>
      </c>
      <c r="K107" s="142"/>
      <c r="L107" s="143">
        <v>183.06816000000001</v>
      </c>
      <c r="N107" s="143">
        <f t="shared" si="1"/>
        <v>183.06816000000001</v>
      </c>
    </row>
    <row r="108" spans="4:14" ht="11.1" customHeight="1" x14ac:dyDescent="0.25">
      <c r="D108" s="137">
        <v>1</v>
      </c>
      <c r="E108" s="137"/>
      <c r="G108" s="141">
        <v>5044830</v>
      </c>
      <c r="H108" s="137" t="s">
        <v>269</v>
      </c>
      <c r="I108" s="137" t="s">
        <v>270</v>
      </c>
      <c r="J108" s="142">
        <v>1</v>
      </c>
      <c r="K108" s="142"/>
      <c r="L108" s="143">
        <v>72.599999999999994</v>
      </c>
      <c r="N108" s="143">
        <f t="shared" si="1"/>
        <v>72.599999999999994</v>
      </c>
    </row>
    <row r="109" spans="4:14" ht="9.75" customHeight="1" x14ac:dyDescent="0.25">
      <c r="D109" s="137">
        <v>1</v>
      </c>
      <c r="E109" s="137"/>
      <c r="G109" s="141">
        <v>5045106</v>
      </c>
      <c r="H109" s="137" t="s">
        <v>271</v>
      </c>
      <c r="I109" s="137" t="s">
        <v>178</v>
      </c>
      <c r="J109" s="142">
        <v>1</v>
      </c>
      <c r="K109" s="142"/>
      <c r="L109" s="143">
        <v>163.19511999999997</v>
      </c>
      <c r="N109" s="143">
        <f t="shared" si="1"/>
        <v>163.19511999999997</v>
      </c>
    </row>
    <row r="110" spans="4:14" ht="11.1" customHeight="1" x14ac:dyDescent="0.25">
      <c r="D110" s="137">
        <v>1</v>
      </c>
      <c r="E110" s="137"/>
      <c r="G110" s="141">
        <v>5045440</v>
      </c>
      <c r="H110" s="137" t="s">
        <v>272</v>
      </c>
      <c r="I110" s="137" t="s">
        <v>182</v>
      </c>
      <c r="J110" s="142">
        <v>1.5</v>
      </c>
      <c r="K110" s="142"/>
      <c r="L110" s="143">
        <v>72.599999999999994</v>
      </c>
      <c r="N110" s="143">
        <f t="shared" si="1"/>
        <v>108.89999999999999</v>
      </c>
    </row>
    <row r="111" spans="4:14" ht="11.1" customHeight="1" x14ac:dyDescent="0.25">
      <c r="D111" s="137">
        <v>1</v>
      </c>
      <c r="E111" s="137"/>
      <c r="G111" s="141">
        <v>5045777</v>
      </c>
      <c r="H111" s="137" t="s">
        <v>273</v>
      </c>
      <c r="I111" s="137" t="s">
        <v>178</v>
      </c>
      <c r="J111" s="142">
        <v>1</v>
      </c>
      <c r="K111" s="142"/>
      <c r="L111" s="143">
        <v>946.70399999999995</v>
      </c>
      <c r="N111" s="143">
        <f t="shared" si="1"/>
        <v>946.70399999999995</v>
      </c>
    </row>
    <row r="112" spans="4:14" ht="11.1" customHeight="1" x14ac:dyDescent="0.25">
      <c r="D112" s="137">
        <v>2</v>
      </c>
      <c r="E112" s="137"/>
      <c r="G112" s="141">
        <v>5045779</v>
      </c>
      <c r="H112" s="137" t="s">
        <v>274</v>
      </c>
      <c r="I112" s="137" t="s">
        <v>178</v>
      </c>
      <c r="J112" s="142">
        <v>1</v>
      </c>
      <c r="K112" s="142"/>
      <c r="L112" s="143">
        <v>149.21719999999999</v>
      </c>
      <c r="N112" s="143">
        <f t="shared" si="1"/>
        <v>149.21719999999999</v>
      </c>
    </row>
    <row r="113" spans="4:14" ht="11.1" customHeight="1" x14ac:dyDescent="0.25">
      <c r="D113" s="137">
        <v>1</v>
      </c>
      <c r="E113" s="137"/>
      <c r="G113" s="141">
        <v>5045778</v>
      </c>
      <c r="H113" s="137" t="s">
        <v>275</v>
      </c>
      <c r="I113" s="137" t="s">
        <v>182</v>
      </c>
      <c r="J113" s="142">
        <v>5</v>
      </c>
      <c r="K113" s="142"/>
      <c r="L113" s="143">
        <v>72.599999999999994</v>
      </c>
      <c r="N113" s="143">
        <f t="shared" si="1"/>
        <v>363</v>
      </c>
    </row>
    <row r="114" spans="4:14" ht="11.1" customHeight="1" x14ac:dyDescent="0.25">
      <c r="D114" s="137">
        <v>1</v>
      </c>
      <c r="E114" s="137"/>
      <c r="G114" s="141">
        <v>5045837</v>
      </c>
      <c r="H114" s="137" t="s">
        <v>276</v>
      </c>
      <c r="I114" s="137" t="s">
        <v>178</v>
      </c>
      <c r="J114" s="142">
        <v>2</v>
      </c>
      <c r="K114" s="142"/>
      <c r="L114" s="143">
        <v>15.526719999999999</v>
      </c>
      <c r="N114" s="143">
        <f t="shared" si="1"/>
        <v>31.053439999999998</v>
      </c>
    </row>
    <row r="115" spans="4:14" ht="11.1" customHeight="1" x14ac:dyDescent="0.25">
      <c r="D115" s="137">
        <v>2</v>
      </c>
      <c r="E115" s="137"/>
      <c r="G115" s="141">
        <v>5045838</v>
      </c>
      <c r="H115" s="137" t="s">
        <v>277</v>
      </c>
      <c r="I115" s="137" t="s">
        <v>178</v>
      </c>
      <c r="J115" s="142">
        <v>2</v>
      </c>
      <c r="K115" s="142"/>
      <c r="L115" s="143">
        <v>137.93031999999999</v>
      </c>
      <c r="N115" s="143">
        <f t="shared" si="1"/>
        <v>275.86063999999999</v>
      </c>
    </row>
    <row r="116" spans="4:14" ht="11.1" customHeight="1" x14ac:dyDescent="0.25">
      <c r="D116" s="137">
        <v>3</v>
      </c>
      <c r="E116" s="137"/>
      <c r="G116" s="141">
        <v>5045839</v>
      </c>
      <c r="H116" s="137" t="s">
        <v>278</v>
      </c>
      <c r="I116" s="137" t="s">
        <v>178</v>
      </c>
      <c r="J116" s="142">
        <v>1</v>
      </c>
      <c r="K116" s="142"/>
      <c r="L116" s="143">
        <v>946.78144000000009</v>
      </c>
      <c r="N116" s="143">
        <f t="shared" si="1"/>
        <v>946.78144000000009</v>
      </c>
    </row>
    <row r="117" spans="4:14" ht="11.1" customHeight="1" x14ac:dyDescent="0.25">
      <c r="D117" s="137">
        <v>4</v>
      </c>
      <c r="E117" s="137"/>
      <c r="G117" s="141">
        <v>5045840</v>
      </c>
      <c r="H117" s="137" t="s">
        <v>279</v>
      </c>
      <c r="I117" s="137" t="s">
        <v>178</v>
      </c>
      <c r="J117" s="142">
        <v>1</v>
      </c>
      <c r="K117" s="142"/>
      <c r="L117" s="143">
        <v>144.90959999999998</v>
      </c>
      <c r="N117" s="143">
        <f t="shared" si="1"/>
        <v>144.90959999999998</v>
      </c>
    </row>
    <row r="118" spans="4:14" ht="11.1" customHeight="1" x14ac:dyDescent="0.25">
      <c r="D118" s="137">
        <v>5</v>
      </c>
      <c r="E118" s="137"/>
      <c r="G118" s="141">
        <v>5045841</v>
      </c>
      <c r="H118" s="137" t="s">
        <v>280</v>
      </c>
      <c r="I118" s="137" t="s">
        <v>178</v>
      </c>
      <c r="J118" s="142">
        <v>2</v>
      </c>
      <c r="K118" s="142"/>
      <c r="L118" s="143">
        <v>73.480879999999999</v>
      </c>
      <c r="N118" s="143">
        <f t="shared" si="1"/>
        <v>146.96176</v>
      </c>
    </row>
    <row r="119" spans="4:14" ht="11.1" customHeight="1" x14ac:dyDescent="0.25">
      <c r="D119" s="137">
        <v>1</v>
      </c>
      <c r="E119" s="137"/>
      <c r="G119" s="141">
        <v>5046326</v>
      </c>
      <c r="H119" s="137" t="s">
        <v>281</v>
      </c>
      <c r="I119" s="137" t="s">
        <v>212</v>
      </c>
      <c r="J119" s="142">
        <v>1</v>
      </c>
      <c r="K119" s="142"/>
      <c r="L119" s="143">
        <v>928.37975999999992</v>
      </c>
      <c r="N119" s="143">
        <f t="shared" si="1"/>
        <v>928.37975999999992</v>
      </c>
    </row>
    <row r="120" spans="4:14" ht="11.1" customHeight="1" x14ac:dyDescent="0.25">
      <c r="D120" s="137">
        <v>2</v>
      </c>
      <c r="E120" s="137"/>
      <c r="G120" s="141">
        <v>5046327</v>
      </c>
      <c r="H120" s="137" t="s">
        <v>282</v>
      </c>
      <c r="I120" s="137" t="s">
        <v>178</v>
      </c>
      <c r="J120" s="142">
        <v>1</v>
      </c>
      <c r="K120" s="142"/>
      <c r="L120" s="143">
        <v>385.78672</v>
      </c>
      <c r="N120" s="143">
        <f t="shared" si="1"/>
        <v>385.78672</v>
      </c>
    </row>
    <row r="121" spans="4:14" ht="11.1" customHeight="1" x14ac:dyDescent="0.25">
      <c r="D121" s="137">
        <v>3</v>
      </c>
      <c r="E121" s="137"/>
      <c r="G121" s="141">
        <v>5046328</v>
      </c>
      <c r="H121" s="137" t="s">
        <v>283</v>
      </c>
      <c r="I121" s="137" t="s">
        <v>178</v>
      </c>
      <c r="J121" s="142">
        <v>1</v>
      </c>
      <c r="K121" s="142"/>
      <c r="L121" s="143">
        <v>366.32024000000001</v>
      </c>
      <c r="N121" s="143">
        <f t="shared" si="1"/>
        <v>366.32024000000001</v>
      </c>
    </row>
    <row r="122" spans="4:14" ht="11.1" customHeight="1" x14ac:dyDescent="0.25">
      <c r="D122" s="137">
        <v>4</v>
      </c>
      <c r="E122" s="137"/>
      <c r="G122" s="141">
        <v>5046329</v>
      </c>
      <c r="H122" s="137" t="s">
        <v>284</v>
      </c>
      <c r="I122" s="137" t="s">
        <v>178</v>
      </c>
      <c r="J122" s="142">
        <v>1</v>
      </c>
      <c r="K122" s="142"/>
      <c r="L122" s="143">
        <v>89.172160000000005</v>
      </c>
      <c r="N122" s="143">
        <f t="shared" si="1"/>
        <v>89.172160000000005</v>
      </c>
    </row>
    <row r="123" spans="4:14" ht="11.1" customHeight="1" x14ac:dyDescent="0.25">
      <c r="D123" s="137">
        <v>5</v>
      </c>
      <c r="E123" s="137"/>
      <c r="G123" s="141">
        <v>5046330</v>
      </c>
      <c r="H123" s="137" t="s">
        <v>285</v>
      </c>
      <c r="I123" s="137" t="s">
        <v>178</v>
      </c>
      <c r="J123" s="142">
        <v>2</v>
      </c>
      <c r="K123" s="142"/>
      <c r="L123" s="143">
        <v>92.269760000000005</v>
      </c>
      <c r="N123" s="143">
        <f t="shared" si="1"/>
        <v>184.53952000000001</v>
      </c>
    </row>
    <row r="124" spans="4:14" ht="11.1" customHeight="1" x14ac:dyDescent="0.25">
      <c r="D124" s="137">
        <v>6</v>
      </c>
      <c r="E124" s="137"/>
      <c r="G124" s="141">
        <v>5046331</v>
      </c>
      <c r="H124" s="137" t="s">
        <v>286</v>
      </c>
      <c r="I124" s="137" t="s">
        <v>178</v>
      </c>
      <c r="J124" s="142">
        <v>2</v>
      </c>
      <c r="K124" s="142"/>
      <c r="L124" s="143">
        <v>96.461199999999991</v>
      </c>
      <c r="N124" s="143">
        <f t="shared" si="1"/>
        <v>192.92239999999998</v>
      </c>
    </row>
    <row r="125" spans="4:14" ht="11.1" customHeight="1" x14ac:dyDescent="0.25">
      <c r="D125" s="137">
        <v>7</v>
      </c>
      <c r="E125" s="137"/>
      <c r="G125" s="141">
        <v>5046332</v>
      </c>
      <c r="H125" s="137" t="s">
        <v>287</v>
      </c>
      <c r="I125" s="137" t="s">
        <v>178</v>
      </c>
      <c r="J125" s="142">
        <v>2</v>
      </c>
      <c r="K125" s="142"/>
      <c r="L125" s="143">
        <v>76.026719999999997</v>
      </c>
      <c r="N125" s="143">
        <f t="shared" si="1"/>
        <v>152.05343999999999</v>
      </c>
    </row>
    <row r="126" spans="4:14" ht="11.1" customHeight="1" x14ac:dyDescent="0.25">
      <c r="D126" s="137">
        <v>8</v>
      </c>
      <c r="E126" s="137"/>
      <c r="G126" s="141">
        <v>5046333</v>
      </c>
      <c r="H126" s="137" t="s">
        <v>288</v>
      </c>
      <c r="I126" s="137" t="s">
        <v>178</v>
      </c>
      <c r="J126" s="142">
        <v>1</v>
      </c>
      <c r="K126" s="142"/>
      <c r="L126" s="143">
        <v>222.56255999999999</v>
      </c>
      <c r="N126" s="143">
        <f t="shared" si="1"/>
        <v>222.56255999999999</v>
      </c>
    </row>
    <row r="127" spans="4:14" ht="11.1" customHeight="1" x14ac:dyDescent="0.25">
      <c r="D127" s="137">
        <v>9</v>
      </c>
      <c r="E127" s="137"/>
      <c r="G127" s="141">
        <v>5046334</v>
      </c>
      <c r="H127" s="137" t="s">
        <v>289</v>
      </c>
      <c r="I127" s="137" t="s">
        <v>216</v>
      </c>
      <c r="J127" s="142">
        <v>3</v>
      </c>
      <c r="K127" s="142"/>
      <c r="L127" s="143">
        <v>21.508959999999998</v>
      </c>
      <c r="N127" s="143">
        <f t="shared" si="1"/>
        <v>64.526879999999991</v>
      </c>
    </row>
    <row r="128" spans="4:14" ht="11.1" customHeight="1" x14ac:dyDescent="0.25">
      <c r="D128" s="137">
        <v>10</v>
      </c>
      <c r="E128" s="137"/>
      <c r="G128" s="141">
        <v>5046335</v>
      </c>
      <c r="H128" s="137" t="s">
        <v>290</v>
      </c>
      <c r="I128" s="137" t="s">
        <v>178</v>
      </c>
      <c r="J128" s="142">
        <v>2</v>
      </c>
      <c r="K128" s="142"/>
      <c r="L128" s="143">
        <v>236.86960000000002</v>
      </c>
      <c r="N128" s="143">
        <f t="shared" si="1"/>
        <v>473.73920000000004</v>
      </c>
    </row>
    <row r="129" spans="4:14" ht="11.1" customHeight="1" x14ac:dyDescent="0.25">
      <c r="D129" s="137">
        <v>11</v>
      </c>
      <c r="E129" s="137"/>
      <c r="G129" s="141">
        <v>5046336</v>
      </c>
      <c r="H129" s="137" t="s">
        <v>291</v>
      </c>
      <c r="I129" s="137" t="s">
        <v>178</v>
      </c>
      <c r="J129" s="142">
        <v>2</v>
      </c>
      <c r="K129" s="142"/>
      <c r="L129" s="143">
        <v>67.663200000000003</v>
      </c>
      <c r="N129" s="143">
        <f t="shared" si="1"/>
        <v>135.32640000000001</v>
      </c>
    </row>
    <row r="130" spans="4:14" ht="11.1" customHeight="1" x14ac:dyDescent="0.25">
      <c r="D130" s="137">
        <v>12</v>
      </c>
      <c r="E130" s="137"/>
      <c r="G130" s="141">
        <v>5046337</v>
      </c>
      <c r="H130" s="137" t="s">
        <v>292</v>
      </c>
      <c r="I130" s="137" t="s">
        <v>178</v>
      </c>
      <c r="J130" s="142">
        <v>1</v>
      </c>
      <c r="K130" s="142"/>
      <c r="L130" s="143">
        <v>597.95296000000008</v>
      </c>
      <c r="N130" s="143">
        <f t="shared" si="1"/>
        <v>597.95296000000008</v>
      </c>
    </row>
    <row r="131" spans="4:14" ht="11.1" customHeight="1" x14ac:dyDescent="0.25">
      <c r="D131" s="137">
        <v>13</v>
      </c>
      <c r="E131" s="137"/>
      <c r="G131" s="141">
        <v>5046338</v>
      </c>
      <c r="H131" s="137" t="s">
        <v>293</v>
      </c>
      <c r="I131" s="137" t="s">
        <v>178</v>
      </c>
      <c r="J131" s="142">
        <v>1</v>
      </c>
      <c r="K131" s="142"/>
      <c r="L131" s="143">
        <v>189.02136000000002</v>
      </c>
      <c r="N131" s="143">
        <f t="shared" si="1"/>
        <v>189.02136000000002</v>
      </c>
    </row>
    <row r="132" spans="4:14" ht="11.1" customHeight="1" x14ac:dyDescent="0.25">
      <c r="D132" s="137">
        <v>14</v>
      </c>
      <c r="E132" s="137"/>
      <c r="G132" s="141">
        <v>5046339</v>
      </c>
      <c r="H132" s="137" t="s">
        <v>294</v>
      </c>
      <c r="I132" s="137" t="s">
        <v>178</v>
      </c>
      <c r="J132" s="142">
        <v>1</v>
      </c>
      <c r="K132" s="142"/>
      <c r="L132" s="143">
        <v>192.98048</v>
      </c>
      <c r="N132" s="143">
        <f t="shared" si="1"/>
        <v>192.98048</v>
      </c>
    </row>
    <row r="133" spans="4:14" ht="11.1" customHeight="1" x14ac:dyDescent="0.25">
      <c r="D133" s="137">
        <v>15</v>
      </c>
      <c r="E133" s="137"/>
      <c r="G133" s="141">
        <v>5046341</v>
      </c>
      <c r="H133" s="137" t="s">
        <v>295</v>
      </c>
      <c r="I133" s="137" t="s">
        <v>178</v>
      </c>
      <c r="J133" s="142">
        <v>1</v>
      </c>
      <c r="K133" s="142"/>
      <c r="L133" s="143">
        <v>268.52319999999997</v>
      </c>
      <c r="N133" s="143">
        <f t="shared" si="1"/>
        <v>268.52319999999997</v>
      </c>
    </row>
    <row r="134" spans="4:14" ht="11.1" customHeight="1" x14ac:dyDescent="0.25">
      <c r="D134" s="137">
        <v>16</v>
      </c>
      <c r="E134" s="137"/>
      <c r="G134" s="141">
        <v>5046340</v>
      </c>
      <c r="H134" s="137" t="s">
        <v>296</v>
      </c>
      <c r="I134" s="137" t="s">
        <v>178</v>
      </c>
      <c r="J134" s="142">
        <v>1</v>
      </c>
      <c r="K134" s="142"/>
      <c r="L134" s="143">
        <v>299.95416</v>
      </c>
      <c r="N134" s="143">
        <f t="shared" si="1"/>
        <v>299.95416</v>
      </c>
    </row>
    <row r="135" spans="4:14" ht="11.1" customHeight="1" x14ac:dyDescent="0.25">
      <c r="D135" s="137">
        <v>1</v>
      </c>
      <c r="E135" s="137"/>
      <c r="G135" s="141">
        <v>5043166</v>
      </c>
      <c r="H135" s="137" t="s">
        <v>240</v>
      </c>
      <c r="I135" s="137" t="s">
        <v>182</v>
      </c>
      <c r="J135" s="142">
        <v>10</v>
      </c>
      <c r="K135" s="142"/>
      <c r="L135" s="143">
        <v>72.599999999999994</v>
      </c>
      <c r="N135" s="143">
        <f t="shared" si="1"/>
        <v>726</v>
      </c>
    </row>
    <row r="136" spans="4:14" ht="11.1" customHeight="1" x14ac:dyDescent="0.25">
      <c r="D136" s="137">
        <v>1</v>
      </c>
      <c r="E136" s="137"/>
      <c r="G136" s="141">
        <v>5044814</v>
      </c>
      <c r="H136" s="137" t="s">
        <v>297</v>
      </c>
      <c r="I136" s="137" t="s">
        <v>178</v>
      </c>
      <c r="J136" s="142">
        <v>1</v>
      </c>
      <c r="K136" s="142"/>
      <c r="L136" s="143">
        <v>279.20024000000001</v>
      </c>
      <c r="N136" s="143">
        <f t="shared" si="1"/>
        <v>279.20024000000001</v>
      </c>
    </row>
    <row r="137" spans="4:14" ht="11.1" customHeight="1" x14ac:dyDescent="0.25">
      <c r="D137" s="137">
        <v>2</v>
      </c>
      <c r="E137" s="137"/>
      <c r="G137" s="141">
        <v>5044815</v>
      </c>
      <c r="H137" s="137" t="s">
        <v>298</v>
      </c>
      <c r="I137" s="137" t="s">
        <v>178</v>
      </c>
      <c r="J137" s="142">
        <v>1</v>
      </c>
      <c r="K137" s="142"/>
      <c r="L137" s="143">
        <v>27.626720000000002</v>
      </c>
      <c r="N137" s="143">
        <f t="shared" si="1"/>
        <v>27.626720000000002</v>
      </c>
    </row>
    <row r="138" spans="4:14" ht="11.1" customHeight="1" x14ac:dyDescent="0.25">
      <c r="D138" s="137">
        <v>3</v>
      </c>
      <c r="E138" s="137"/>
      <c r="G138" s="141">
        <v>5044816</v>
      </c>
      <c r="H138" s="137" t="s">
        <v>299</v>
      </c>
      <c r="I138" s="137" t="s">
        <v>178</v>
      </c>
      <c r="J138" s="142">
        <v>1</v>
      </c>
      <c r="K138" s="142"/>
      <c r="L138" s="143">
        <v>159.55544</v>
      </c>
      <c r="N138" s="143">
        <f t="shared" si="1"/>
        <v>159.55544</v>
      </c>
    </row>
    <row r="139" spans="4:14" ht="11.1" customHeight="1" x14ac:dyDescent="0.25">
      <c r="D139" s="137">
        <v>4</v>
      </c>
      <c r="E139" s="137"/>
      <c r="G139" s="141">
        <v>5044818</v>
      </c>
      <c r="H139" s="137" t="s">
        <v>300</v>
      </c>
      <c r="I139" s="137" t="s">
        <v>178</v>
      </c>
      <c r="J139" s="142">
        <v>1</v>
      </c>
      <c r="K139" s="142"/>
      <c r="L139" s="143">
        <v>76.007360000000006</v>
      </c>
      <c r="N139" s="143">
        <f t="shared" ref="N139:N202" si="2">L139*J139</f>
        <v>76.007360000000006</v>
      </c>
    </row>
    <row r="140" spans="4:14" ht="11.1" customHeight="1" x14ac:dyDescent="0.25">
      <c r="D140" s="137">
        <v>1</v>
      </c>
      <c r="E140" s="137"/>
      <c r="G140" s="141">
        <v>5044817</v>
      </c>
      <c r="H140" s="137" t="s">
        <v>301</v>
      </c>
      <c r="I140" s="137" t="s">
        <v>182</v>
      </c>
      <c r="J140" s="142">
        <v>5</v>
      </c>
      <c r="K140" s="142"/>
      <c r="L140" s="143">
        <v>72.599999999999994</v>
      </c>
      <c r="N140" s="143">
        <f t="shared" si="2"/>
        <v>363</v>
      </c>
    </row>
    <row r="141" spans="4:14" ht="11.1" customHeight="1" x14ac:dyDescent="0.25">
      <c r="D141" s="137">
        <v>1</v>
      </c>
      <c r="E141" s="137"/>
      <c r="G141" s="141">
        <v>5045320</v>
      </c>
      <c r="H141" s="137" t="s">
        <v>302</v>
      </c>
      <c r="I141" s="137" t="s">
        <v>178</v>
      </c>
      <c r="J141" s="142">
        <v>4</v>
      </c>
      <c r="K141" s="142"/>
      <c r="L141" s="143">
        <v>38.071439999999996</v>
      </c>
      <c r="N141" s="143">
        <f t="shared" si="2"/>
        <v>152.28575999999998</v>
      </c>
    </row>
    <row r="142" spans="4:14" ht="11.1" customHeight="1" x14ac:dyDescent="0.25">
      <c r="D142" s="137">
        <v>2</v>
      </c>
      <c r="E142" s="137"/>
      <c r="G142" s="141">
        <v>5045321</v>
      </c>
      <c r="H142" s="137" t="s">
        <v>303</v>
      </c>
      <c r="I142" s="137" t="s">
        <v>178</v>
      </c>
      <c r="J142" s="142">
        <v>1</v>
      </c>
      <c r="K142" s="142"/>
      <c r="L142" s="143">
        <v>216.11568</v>
      </c>
      <c r="N142" s="143">
        <f t="shared" si="2"/>
        <v>216.11568</v>
      </c>
    </row>
    <row r="143" spans="4:14" ht="11.1" customHeight="1" x14ac:dyDescent="0.25">
      <c r="D143" s="137">
        <v>1</v>
      </c>
      <c r="E143" s="137"/>
      <c r="G143" s="141">
        <v>5045322</v>
      </c>
      <c r="H143" s="137" t="s">
        <v>304</v>
      </c>
      <c r="I143" s="137" t="s">
        <v>182</v>
      </c>
      <c r="J143" s="142">
        <v>1</v>
      </c>
      <c r="K143" s="142"/>
      <c r="L143" s="143">
        <v>72.599999999999994</v>
      </c>
      <c r="N143" s="143">
        <f t="shared" si="2"/>
        <v>72.599999999999994</v>
      </c>
    </row>
    <row r="144" spans="4:14" ht="11.1" customHeight="1" x14ac:dyDescent="0.25">
      <c r="D144" s="137">
        <v>1</v>
      </c>
      <c r="E144" s="137"/>
      <c r="G144" s="141">
        <v>5046193</v>
      </c>
      <c r="H144" s="137" t="s">
        <v>305</v>
      </c>
      <c r="I144" s="137" t="s">
        <v>178</v>
      </c>
      <c r="J144" s="142">
        <v>1</v>
      </c>
      <c r="K144" s="142"/>
      <c r="L144" s="143">
        <v>676.21575999999993</v>
      </c>
      <c r="N144" s="143">
        <f t="shared" si="2"/>
        <v>676.21575999999993</v>
      </c>
    </row>
    <row r="145" spans="1:15" ht="11.1" customHeight="1" x14ac:dyDescent="0.25">
      <c r="D145" s="137">
        <v>2</v>
      </c>
      <c r="E145" s="137"/>
      <c r="G145" s="141">
        <v>5046194</v>
      </c>
      <c r="H145" s="137" t="s">
        <v>306</v>
      </c>
      <c r="I145" s="137" t="s">
        <v>307</v>
      </c>
      <c r="J145" s="142">
        <v>1</v>
      </c>
      <c r="K145" s="142"/>
      <c r="L145" s="143">
        <v>385.81576000000001</v>
      </c>
      <c r="N145" s="143">
        <f t="shared" si="2"/>
        <v>385.81576000000001</v>
      </c>
    </row>
    <row r="146" spans="1:15" ht="11.1" customHeight="1" x14ac:dyDescent="0.25">
      <c r="D146" s="137">
        <v>3</v>
      </c>
      <c r="E146" s="137"/>
      <c r="G146" s="141">
        <v>5046195</v>
      </c>
      <c r="H146" s="137" t="s">
        <v>308</v>
      </c>
      <c r="I146" s="137" t="s">
        <v>178</v>
      </c>
      <c r="J146" s="142">
        <v>1</v>
      </c>
      <c r="K146" s="142"/>
      <c r="L146" s="143">
        <v>77.02376000000001</v>
      </c>
      <c r="N146" s="143">
        <f t="shared" si="2"/>
        <v>77.02376000000001</v>
      </c>
    </row>
    <row r="147" spans="1:15" ht="11.1" customHeight="1" x14ac:dyDescent="0.25">
      <c r="D147" s="137">
        <v>4</v>
      </c>
      <c r="E147" s="137"/>
      <c r="G147" s="141">
        <v>5046196</v>
      </c>
      <c r="H147" s="137" t="s">
        <v>309</v>
      </c>
      <c r="I147" s="137" t="s">
        <v>178</v>
      </c>
      <c r="J147" s="142">
        <v>1</v>
      </c>
      <c r="K147" s="142"/>
      <c r="L147" s="143">
        <v>143.26400000000001</v>
      </c>
      <c r="N147" s="143">
        <f t="shared" si="2"/>
        <v>143.26400000000001</v>
      </c>
    </row>
    <row r="148" spans="1:15" ht="11.1" customHeight="1" x14ac:dyDescent="0.25">
      <c r="D148" s="137">
        <v>5</v>
      </c>
      <c r="E148" s="137"/>
      <c r="G148" s="141">
        <v>5046198</v>
      </c>
      <c r="H148" s="137" t="s">
        <v>310</v>
      </c>
      <c r="I148" s="137" t="s">
        <v>178</v>
      </c>
      <c r="J148" s="142">
        <v>1</v>
      </c>
      <c r="K148" s="142"/>
      <c r="L148" s="143">
        <v>173.33008000000001</v>
      </c>
      <c r="N148" s="143">
        <f t="shared" si="2"/>
        <v>173.33008000000001</v>
      </c>
    </row>
    <row r="149" spans="1:15" ht="11.1" customHeight="1" x14ac:dyDescent="0.25">
      <c r="D149" s="137">
        <v>6</v>
      </c>
      <c r="E149" s="137"/>
      <c r="G149" s="141">
        <v>5046199</v>
      </c>
      <c r="H149" s="137" t="s">
        <v>311</v>
      </c>
      <c r="I149" s="137" t="s">
        <v>178</v>
      </c>
      <c r="J149" s="142">
        <v>1</v>
      </c>
      <c r="K149" s="142"/>
      <c r="L149" s="143">
        <v>946.78144000000009</v>
      </c>
      <c r="N149" s="143">
        <f t="shared" si="2"/>
        <v>946.78144000000009</v>
      </c>
    </row>
    <row r="150" spans="1:15" ht="11.1" customHeight="1" x14ac:dyDescent="0.25">
      <c r="D150" s="137">
        <v>1</v>
      </c>
      <c r="E150" s="137"/>
      <c r="G150" s="141">
        <v>5046197</v>
      </c>
      <c r="H150" s="137" t="s">
        <v>312</v>
      </c>
      <c r="I150" s="137" t="s">
        <v>182</v>
      </c>
      <c r="J150" s="142">
        <v>12</v>
      </c>
      <c r="K150" s="142"/>
      <c r="L150" s="143">
        <v>72.599999999999994</v>
      </c>
      <c r="N150" s="143">
        <f t="shared" si="2"/>
        <v>871.19999999999993</v>
      </c>
    </row>
    <row r="151" spans="1:15" ht="10.35" customHeight="1" x14ac:dyDescent="0.25">
      <c r="N151" s="143"/>
    </row>
    <row r="152" spans="1:15" ht="14.25" customHeight="1" x14ac:dyDescent="0.25">
      <c r="I152" s="138"/>
      <c r="J152" s="142"/>
      <c r="K152" s="142"/>
      <c r="O152" s="143">
        <f>SUM(N64:N151)</f>
        <v>24558.605279999992</v>
      </c>
    </row>
    <row r="153" spans="1:15" ht="17.25" customHeight="1" x14ac:dyDescent="0.25">
      <c r="A153" s="138" t="s">
        <v>313</v>
      </c>
      <c r="N153" s="143"/>
    </row>
    <row r="154" spans="1:15" ht="11.1" customHeight="1" x14ac:dyDescent="0.25">
      <c r="D154" s="137">
        <v>1</v>
      </c>
      <c r="E154" s="137"/>
      <c r="G154" s="141">
        <v>5043486</v>
      </c>
      <c r="H154" s="137" t="s">
        <v>314</v>
      </c>
      <c r="I154" s="137" t="s">
        <v>178</v>
      </c>
      <c r="J154" s="142">
        <v>2</v>
      </c>
      <c r="K154" s="142"/>
      <c r="L154" s="143">
        <v>408.75736000000001</v>
      </c>
      <c r="N154" s="143">
        <f t="shared" si="2"/>
        <v>817.51472000000001</v>
      </c>
    </row>
    <row r="155" spans="1:15" ht="11.1" customHeight="1" x14ac:dyDescent="0.25">
      <c r="D155" s="137">
        <v>2</v>
      </c>
      <c r="E155" s="137"/>
      <c r="G155" s="141">
        <v>5043487</v>
      </c>
      <c r="H155" s="137" t="s">
        <v>315</v>
      </c>
      <c r="I155" s="137" t="s">
        <v>178</v>
      </c>
      <c r="J155" s="142">
        <v>2</v>
      </c>
      <c r="K155" s="142"/>
      <c r="L155" s="143">
        <v>291.09696000000002</v>
      </c>
      <c r="N155" s="143">
        <f t="shared" si="2"/>
        <v>582.19392000000005</v>
      </c>
    </row>
    <row r="156" spans="1:15" ht="11.1" customHeight="1" x14ac:dyDescent="0.25">
      <c r="D156" s="137">
        <v>3</v>
      </c>
      <c r="E156" s="137"/>
      <c r="G156" s="141">
        <v>5043488</v>
      </c>
      <c r="H156" s="137" t="s">
        <v>316</v>
      </c>
      <c r="I156" s="137" t="s">
        <v>178</v>
      </c>
      <c r="J156" s="142">
        <v>2</v>
      </c>
      <c r="K156" s="142"/>
      <c r="L156" s="143">
        <v>212.34048000000001</v>
      </c>
      <c r="N156" s="143">
        <f t="shared" si="2"/>
        <v>424.68096000000003</v>
      </c>
    </row>
    <row r="157" spans="1:15" ht="11.1" customHeight="1" x14ac:dyDescent="0.25">
      <c r="D157" s="137">
        <v>4</v>
      </c>
      <c r="E157" s="137"/>
      <c r="G157" s="141">
        <v>5043489</v>
      </c>
      <c r="H157" s="137" t="s">
        <v>317</v>
      </c>
      <c r="I157" s="137" t="s">
        <v>178</v>
      </c>
      <c r="J157" s="142">
        <v>2</v>
      </c>
      <c r="K157" s="142"/>
      <c r="L157" s="143">
        <v>55.592240000000004</v>
      </c>
      <c r="N157" s="143">
        <f t="shared" si="2"/>
        <v>111.18448000000001</v>
      </c>
    </row>
    <row r="158" spans="1:15" ht="11.1" customHeight="1" x14ac:dyDescent="0.25">
      <c r="D158" s="137">
        <v>5</v>
      </c>
      <c r="E158" s="137"/>
      <c r="G158" s="141">
        <v>5043490</v>
      </c>
      <c r="H158" s="137" t="s">
        <v>318</v>
      </c>
      <c r="I158" s="137" t="s">
        <v>178</v>
      </c>
      <c r="J158" s="142">
        <v>2</v>
      </c>
      <c r="K158" s="142"/>
      <c r="L158" s="143">
        <v>90.643519999999995</v>
      </c>
      <c r="N158" s="143">
        <f t="shared" si="2"/>
        <v>181.28703999999999</v>
      </c>
    </row>
    <row r="159" spans="1:15" ht="11.1" customHeight="1" x14ac:dyDescent="0.25">
      <c r="D159" s="137">
        <v>6</v>
      </c>
      <c r="E159" s="137"/>
      <c r="G159" s="141">
        <v>5043491</v>
      </c>
      <c r="H159" s="137" t="s">
        <v>319</v>
      </c>
      <c r="I159" s="137" t="s">
        <v>178</v>
      </c>
      <c r="J159" s="142">
        <v>2</v>
      </c>
      <c r="K159" s="142"/>
      <c r="L159" s="143">
        <v>73.567999999999998</v>
      </c>
      <c r="N159" s="143">
        <f t="shared" si="2"/>
        <v>147.136</v>
      </c>
    </row>
    <row r="160" spans="1:15" ht="11.1" customHeight="1" x14ac:dyDescent="0.25">
      <c r="D160" s="137">
        <v>7</v>
      </c>
      <c r="E160" s="137"/>
      <c r="G160" s="141">
        <v>5043492</v>
      </c>
      <c r="H160" s="137" t="s">
        <v>320</v>
      </c>
      <c r="I160" s="137" t="s">
        <v>178</v>
      </c>
      <c r="J160" s="142">
        <v>2</v>
      </c>
      <c r="K160" s="142"/>
      <c r="L160" s="143">
        <v>59.59008</v>
      </c>
      <c r="N160" s="143">
        <f t="shared" si="2"/>
        <v>119.18016</v>
      </c>
    </row>
    <row r="161" spans="4:14" ht="11.1" customHeight="1" x14ac:dyDescent="0.25">
      <c r="D161" s="137">
        <v>8</v>
      </c>
      <c r="E161" s="137"/>
      <c r="G161" s="141">
        <v>5043493</v>
      </c>
      <c r="H161" s="137" t="s">
        <v>321</v>
      </c>
      <c r="I161" s="137" t="s">
        <v>178</v>
      </c>
      <c r="J161" s="142">
        <v>2</v>
      </c>
      <c r="K161" s="142"/>
      <c r="L161" s="143">
        <v>96.741919999999993</v>
      </c>
      <c r="N161" s="143">
        <f t="shared" si="2"/>
        <v>193.48383999999999</v>
      </c>
    </row>
    <row r="162" spans="4:14" ht="11.1" customHeight="1" x14ac:dyDescent="0.25">
      <c r="D162" s="137">
        <v>9</v>
      </c>
      <c r="E162" s="137"/>
      <c r="G162" s="141">
        <v>5043494</v>
      </c>
      <c r="H162" s="137" t="s">
        <v>322</v>
      </c>
      <c r="I162" s="137" t="s">
        <v>178</v>
      </c>
      <c r="J162" s="142">
        <v>1</v>
      </c>
      <c r="K162" s="142"/>
      <c r="L162" s="143">
        <v>136.45895999999999</v>
      </c>
      <c r="N162" s="143">
        <f t="shared" si="2"/>
        <v>136.45895999999999</v>
      </c>
    </row>
    <row r="163" spans="4:14" ht="11.1" customHeight="1" x14ac:dyDescent="0.25">
      <c r="D163" s="137">
        <v>10</v>
      </c>
      <c r="E163" s="137"/>
      <c r="G163" s="141">
        <v>5043495</v>
      </c>
      <c r="H163" s="137" t="s">
        <v>323</v>
      </c>
      <c r="I163" s="137" t="s">
        <v>178</v>
      </c>
      <c r="J163" s="142">
        <v>1</v>
      </c>
      <c r="K163" s="142"/>
      <c r="L163" s="143">
        <v>266.81952000000001</v>
      </c>
      <c r="N163" s="143">
        <f t="shared" si="2"/>
        <v>266.81952000000001</v>
      </c>
    </row>
    <row r="164" spans="4:14" ht="11.1" customHeight="1" x14ac:dyDescent="0.25">
      <c r="D164" s="137">
        <v>11</v>
      </c>
      <c r="E164" s="137"/>
      <c r="G164" s="141">
        <v>5043496</v>
      </c>
      <c r="H164" s="137" t="s">
        <v>324</v>
      </c>
      <c r="I164" s="137" t="s">
        <v>178</v>
      </c>
      <c r="J164" s="142">
        <v>1</v>
      </c>
      <c r="K164" s="142"/>
      <c r="L164" s="143">
        <v>131.24144000000001</v>
      </c>
      <c r="N164" s="143">
        <f t="shared" si="2"/>
        <v>131.24144000000001</v>
      </c>
    </row>
    <row r="165" spans="4:14" ht="11.1" customHeight="1" x14ac:dyDescent="0.25">
      <c r="D165" s="137">
        <v>12</v>
      </c>
      <c r="E165" s="137"/>
      <c r="G165" s="141">
        <v>5043497</v>
      </c>
      <c r="H165" s="137" t="s">
        <v>325</v>
      </c>
      <c r="I165" s="137" t="s">
        <v>178</v>
      </c>
      <c r="J165" s="142">
        <v>2</v>
      </c>
      <c r="K165" s="142"/>
      <c r="L165" s="143">
        <v>181.03536</v>
      </c>
      <c r="N165" s="143">
        <f t="shared" si="2"/>
        <v>362.07071999999999</v>
      </c>
    </row>
    <row r="166" spans="4:14" ht="11.1" customHeight="1" x14ac:dyDescent="0.25">
      <c r="D166" s="137">
        <v>13</v>
      </c>
      <c r="E166" s="137"/>
      <c r="G166" s="141">
        <v>5043498</v>
      </c>
      <c r="H166" s="137" t="s">
        <v>326</v>
      </c>
      <c r="I166" s="137" t="s">
        <v>178</v>
      </c>
      <c r="J166" s="142">
        <v>1</v>
      </c>
      <c r="K166" s="142"/>
      <c r="L166" s="143">
        <v>107.3028</v>
      </c>
      <c r="N166" s="143">
        <f t="shared" si="2"/>
        <v>107.3028</v>
      </c>
    </row>
    <row r="167" spans="4:14" ht="11.1" customHeight="1" x14ac:dyDescent="0.25">
      <c r="D167" s="137">
        <v>14</v>
      </c>
      <c r="E167" s="137"/>
      <c r="G167" s="141">
        <v>5043499</v>
      </c>
      <c r="H167" s="137" t="s">
        <v>327</v>
      </c>
      <c r="I167" s="137" t="s">
        <v>178</v>
      </c>
      <c r="J167" s="142">
        <v>1</v>
      </c>
      <c r="K167" s="142"/>
      <c r="L167" s="143">
        <v>159.34247999999999</v>
      </c>
      <c r="N167" s="143">
        <f t="shared" si="2"/>
        <v>159.34247999999999</v>
      </c>
    </row>
    <row r="168" spans="4:14" ht="11.1" customHeight="1" x14ac:dyDescent="0.25">
      <c r="D168" s="137">
        <v>15</v>
      </c>
      <c r="E168" s="137"/>
      <c r="G168" s="141">
        <v>5043500</v>
      </c>
      <c r="H168" s="137" t="s">
        <v>328</v>
      </c>
      <c r="I168" s="137" t="s">
        <v>178</v>
      </c>
      <c r="J168" s="142">
        <v>1</v>
      </c>
      <c r="K168" s="142"/>
      <c r="L168" s="143">
        <v>38.671599999999998</v>
      </c>
      <c r="N168" s="143">
        <f t="shared" si="2"/>
        <v>38.671599999999998</v>
      </c>
    </row>
    <row r="169" spans="4:14" ht="11.1" customHeight="1" x14ac:dyDescent="0.25">
      <c r="D169" s="137">
        <v>16</v>
      </c>
      <c r="E169" s="137"/>
      <c r="G169" s="141">
        <v>5043501</v>
      </c>
      <c r="H169" s="137" t="s">
        <v>329</v>
      </c>
      <c r="I169" s="137" t="s">
        <v>178</v>
      </c>
      <c r="J169" s="142">
        <v>1</v>
      </c>
      <c r="K169" s="142"/>
      <c r="L169" s="143">
        <v>29.194880000000001</v>
      </c>
      <c r="N169" s="143">
        <f t="shared" si="2"/>
        <v>29.194880000000001</v>
      </c>
    </row>
    <row r="170" spans="4:14" ht="11.1" customHeight="1" x14ac:dyDescent="0.25">
      <c r="D170" s="137">
        <v>17</v>
      </c>
      <c r="E170" s="137"/>
      <c r="G170" s="141">
        <v>5043502</v>
      </c>
      <c r="H170" s="137" t="s">
        <v>330</v>
      </c>
      <c r="I170" s="137" t="s">
        <v>178</v>
      </c>
      <c r="J170" s="142">
        <v>1</v>
      </c>
      <c r="K170" s="142"/>
      <c r="L170" s="143">
        <v>28.410799999999998</v>
      </c>
      <c r="N170" s="143">
        <f t="shared" si="2"/>
        <v>28.410799999999998</v>
      </c>
    </row>
    <row r="171" spans="4:14" ht="11.1" customHeight="1" x14ac:dyDescent="0.25">
      <c r="D171" s="137">
        <v>18</v>
      </c>
      <c r="E171" s="137"/>
      <c r="G171" s="141">
        <v>5043503</v>
      </c>
      <c r="H171" s="137" t="s">
        <v>331</v>
      </c>
      <c r="I171" s="137" t="s">
        <v>178</v>
      </c>
      <c r="J171" s="142">
        <v>4</v>
      </c>
      <c r="K171" s="142"/>
      <c r="L171" s="143">
        <v>43.73424</v>
      </c>
      <c r="N171" s="143">
        <f t="shared" si="2"/>
        <v>174.93696</v>
      </c>
    </row>
    <row r="172" spans="4:14" ht="11.1" customHeight="1" x14ac:dyDescent="0.25">
      <c r="D172" s="137">
        <v>1</v>
      </c>
      <c r="E172" s="137"/>
      <c r="G172" s="141">
        <v>5043504</v>
      </c>
      <c r="H172" s="137" t="s">
        <v>332</v>
      </c>
      <c r="I172" s="137" t="s">
        <v>245</v>
      </c>
      <c r="J172" s="142">
        <v>1</v>
      </c>
      <c r="K172" s="142"/>
      <c r="L172" s="143">
        <v>74.216560000000001</v>
      </c>
      <c r="N172" s="143">
        <f t="shared" si="2"/>
        <v>74.216560000000001</v>
      </c>
    </row>
    <row r="173" spans="4:14" ht="11.1" customHeight="1" x14ac:dyDescent="0.25">
      <c r="D173" s="137">
        <v>2</v>
      </c>
      <c r="E173" s="137"/>
      <c r="G173" s="141">
        <v>5043505</v>
      </c>
      <c r="H173" s="137" t="s">
        <v>333</v>
      </c>
      <c r="I173" s="137" t="s">
        <v>245</v>
      </c>
      <c r="J173" s="142">
        <v>1</v>
      </c>
      <c r="K173" s="142"/>
      <c r="L173" s="143">
        <v>62.92</v>
      </c>
      <c r="N173" s="143">
        <f t="shared" si="2"/>
        <v>62.92</v>
      </c>
    </row>
    <row r="174" spans="4:14" ht="11.1" customHeight="1" x14ac:dyDescent="0.25">
      <c r="D174" s="137">
        <v>3</v>
      </c>
      <c r="E174" s="137"/>
      <c r="G174" s="141">
        <v>5043506</v>
      </c>
      <c r="H174" s="137" t="s">
        <v>334</v>
      </c>
      <c r="I174" s="137" t="s">
        <v>245</v>
      </c>
      <c r="J174" s="142">
        <v>4</v>
      </c>
      <c r="K174" s="142"/>
      <c r="L174" s="143">
        <v>18.072559999999999</v>
      </c>
      <c r="N174" s="143">
        <f t="shared" si="2"/>
        <v>72.290239999999997</v>
      </c>
    </row>
    <row r="175" spans="4:14" ht="11.1" customHeight="1" x14ac:dyDescent="0.25">
      <c r="D175" s="137">
        <v>4</v>
      </c>
      <c r="E175" s="137"/>
      <c r="G175" s="141">
        <v>5043507</v>
      </c>
      <c r="H175" s="137" t="s">
        <v>335</v>
      </c>
      <c r="I175" s="137" t="s">
        <v>182</v>
      </c>
      <c r="J175" s="142">
        <v>12</v>
      </c>
      <c r="K175" s="142"/>
      <c r="L175" s="143">
        <v>72.599999999999994</v>
      </c>
      <c r="N175" s="143">
        <f t="shared" si="2"/>
        <v>871.19999999999993</v>
      </c>
    </row>
    <row r="176" spans="4:14" ht="11.1" customHeight="1" x14ac:dyDescent="0.25">
      <c r="D176" s="137">
        <v>1</v>
      </c>
      <c r="E176" s="137"/>
      <c r="G176" s="141">
        <v>5043508</v>
      </c>
      <c r="H176" s="137" t="s">
        <v>336</v>
      </c>
      <c r="I176" s="137" t="s">
        <v>178</v>
      </c>
      <c r="J176" s="142">
        <v>2</v>
      </c>
      <c r="K176" s="142"/>
      <c r="L176" s="143">
        <v>55.592240000000004</v>
      </c>
      <c r="N176" s="143">
        <f t="shared" si="2"/>
        <v>111.18448000000001</v>
      </c>
    </row>
    <row r="177" spans="4:14" ht="11.1" customHeight="1" x14ac:dyDescent="0.25">
      <c r="D177" s="137">
        <v>2</v>
      </c>
      <c r="E177" s="137"/>
      <c r="G177" s="141">
        <v>5043509</v>
      </c>
      <c r="H177" s="137" t="s">
        <v>337</v>
      </c>
      <c r="I177" s="137" t="s">
        <v>178</v>
      </c>
      <c r="J177" s="142">
        <v>2</v>
      </c>
      <c r="K177" s="142"/>
      <c r="L177" s="143">
        <v>90.643519999999995</v>
      </c>
      <c r="N177" s="143">
        <f t="shared" si="2"/>
        <v>181.28703999999999</v>
      </c>
    </row>
    <row r="178" spans="4:14" ht="11.1" customHeight="1" x14ac:dyDescent="0.25">
      <c r="D178" s="137">
        <v>3</v>
      </c>
      <c r="E178" s="137"/>
      <c r="G178" s="141">
        <v>5043510</v>
      </c>
      <c r="H178" s="137" t="s">
        <v>338</v>
      </c>
      <c r="I178" s="137" t="s">
        <v>178</v>
      </c>
      <c r="J178" s="142">
        <v>2</v>
      </c>
      <c r="K178" s="142"/>
      <c r="L178" s="143">
        <v>291.09696000000002</v>
      </c>
      <c r="N178" s="143">
        <f t="shared" si="2"/>
        <v>582.19392000000005</v>
      </c>
    </row>
    <row r="179" spans="4:14" ht="11.1" customHeight="1" x14ac:dyDescent="0.25">
      <c r="D179" s="137">
        <v>4</v>
      </c>
      <c r="E179" s="137"/>
      <c r="G179" s="141">
        <v>5043511</v>
      </c>
      <c r="H179" s="137" t="s">
        <v>339</v>
      </c>
      <c r="I179" s="137" t="s">
        <v>178</v>
      </c>
      <c r="J179" s="142">
        <v>2</v>
      </c>
      <c r="K179" s="142"/>
      <c r="L179" s="143">
        <v>212.34048000000001</v>
      </c>
      <c r="N179" s="143">
        <f t="shared" si="2"/>
        <v>424.68096000000003</v>
      </c>
    </row>
    <row r="180" spans="4:14" ht="11.1" customHeight="1" x14ac:dyDescent="0.25">
      <c r="D180" s="137">
        <v>5</v>
      </c>
      <c r="E180" s="137"/>
      <c r="G180" s="141">
        <v>5043512</v>
      </c>
      <c r="H180" s="137" t="s">
        <v>340</v>
      </c>
      <c r="I180" s="137" t="s">
        <v>178</v>
      </c>
      <c r="J180" s="142">
        <v>2</v>
      </c>
      <c r="K180" s="142"/>
      <c r="L180" s="143">
        <v>96.741919999999993</v>
      </c>
      <c r="N180" s="143">
        <f t="shared" si="2"/>
        <v>193.48383999999999</v>
      </c>
    </row>
    <row r="181" spans="4:14" ht="11.1" customHeight="1" x14ac:dyDescent="0.25">
      <c r="D181" s="137">
        <v>6</v>
      </c>
      <c r="E181" s="137"/>
      <c r="G181" s="141">
        <v>5043513</v>
      </c>
      <c r="H181" s="137" t="s">
        <v>341</v>
      </c>
      <c r="I181" s="137" t="s">
        <v>178</v>
      </c>
      <c r="J181" s="142">
        <v>2</v>
      </c>
      <c r="K181" s="142"/>
      <c r="L181" s="143">
        <v>73.567999999999998</v>
      </c>
      <c r="N181" s="143">
        <f t="shared" si="2"/>
        <v>147.136</v>
      </c>
    </row>
    <row r="182" spans="4:14" ht="11.1" customHeight="1" x14ac:dyDescent="0.25">
      <c r="D182" s="137">
        <v>7</v>
      </c>
      <c r="E182" s="137"/>
      <c r="G182" s="141">
        <v>5043514</v>
      </c>
      <c r="H182" s="137" t="s">
        <v>342</v>
      </c>
      <c r="I182" s="137" t="s">
        <v>178</v>
      </c>
      <c r="J182" s="142">
        <v>2</v>
      </c>
      <c r="K182" s="142"/>
      <c r="L182" s="143">
        <v>59.59008</v>
      </c>
      <c r="N182" s="143">
        <f t="shared" si="2"/>
        <v>119.18016</v>
      </c>
    </row>
    <row r="183" spans="4:14" ht="11.1" customHeight="1" x14ac:dyDescent="0.25">
      <c r="D183" s="137">
        <v>8</v>
      </c>
      <c r="E183" s="137"/>
      <c r="G183" s="141">
        <v>5043515</v>
      </c>
      <c r="H183" s="137" t="s">
        <v>343</v>
      </c>
      <c r="I183" s="137" t="s">
        <v>178</v>
      </c>
      <c r="J183" s="142">
        <v>1</v>
      </c>
      <c r="K183" s="142"/>
      <c r="L183" s="143">
        <v>131.24144000000001</v>
      </c>
      <c r="N183" s="143">
        <f t="shared" si="2"/>
        <v>131.24144000000001</v>
      </c>
    </row>
    <row r="184" spans="4:14" ht="11.1" customHeight="1" x14ac:dyDescent="0.25">
      <c r="D184" s="137">
        <v>9</v>
      </c>
      <c r="E184" s="137"/>
      <c r="G184" s="141">
        <v>5043516</v>
      </c>
      <c r="H184" s="137" t="s">
        <v>344</v>
      </c>
      <c r="I184" s="137" t="s">
        <v>178</v>
      </c>
      <c r="J184" s="142">
        <v>2</v>
      </c>
      <c r="K184" s="142"/>
      <c r="L184" s="143">
        <v>136.45895999999999</v>
      </c>
      <c r="N184" s="143">
        <f t="shared" si="2"/>
        <v>272.91791999999998</v>
      </c>
    </row>
    <row r="185" spans="4:14" ht="11.1" customHeight="1" x14ac:dyDescent="0.25">
      <c r="D185" s="137">
        <v>10</v>
      </c>
      <c r="E185" s="137"/>
      <c r="G185" s="141">
        <v>5043517</v>
      </c>
      <c r="H185" s="137" t="s">
        <v>345</v>
      </c>
      <c r="I185" s="137" t="s">
        <v>178</v>
      </c>
      <c r="J185" s="142">
        <v>4</v>
      </c>
      <c r="K185" s="142"/>
      <c r="L185" s="143">
        <v>29.185200000000002</v>
      </c>
      <c r="N185" s="143">
        <f t="shared" si="2"/>
        <v>116.74080000000001</v>
      </c>
    </row>
    <row r="186" spans="4:14" ht="11.1" customHeight="1" x14ac:dyDescent="0.25">
      <c r="D186" s="137">
        <v>11</v>
      </c>
      <c r="E186" s="137"/>
      <c r="G186" s="141">
        <v>5043518</v>
      </c>
      <c r="H186" s="137" t="s">
        <v>346</v>
      </c>
      <c r="I186" s="137" t="s">
        <v>178</v>
      </c>
      <c r="J186" s="142">
        <v>1</v>
      </c>
      <c r="K186" s="142"/>
      <c r="L186" s="143">
        <v>38.671599999999998</v>
      </c>
      <c r="N186" s="143">
        <f t="shared" si="2"/>
        <v>38.671599999999998</v>
      </c>
    </row>
    <row r="187" spans="4:14" ht="11.1" customHeight="1" x14ac:dyDescent="0.25">
      <c r="D187" s="137">
        <v>12</v>
      </c>
      <c r="E187" s="137"/>
      <c r="G187" s="141">
        <v>5043519</v>
      </c>
      <c r="H187" s="137" t="s">
        <v>347</v>
      </c>
      <c r="I187" s="137" t="s">
        <v>178</v>
      </c>
      <c r="J187" s="142">
        <v>1</v>
      </c>
      <c r="K187" s="142"/>
      <c r="L187" s="143">
        <v>29.194880000000001</v>
      </c>
      <c r="N187" s="143">
        <f t="shared" si="2"/>
        <v>29.194880000000001</v>
      </c>
    </row>
    <row r="188" spans="4:14" ht="11.1" customHeight="1" x14ac:dyDescent="0.25">
      <c r="D188" s="137">
        <v>13</v>
      </c>
      <c r="E188" s="137"/>
      <c r="G188" s="141">
        <v>5043520</v>
      </c>
      <c r="H188" s="137" t="s">
        <v>348</v>
      </c>
      <c r="I188" s="137" t="s">
        <v>178</v>
      </c>
      <c r="J188" s="142">
        <v>1</v>
      </c>
      <c r="K188" s="142"/>
      <c r="L188" s="143">
        <v>107.3028</v>
      </c>
      <c r="N188" s="143">
        <f t="shared" si="2"/>
        <v>107.3028</v>
      </c>
    </row>
    <row r="189" spans="4:14" ht="11.1" customHeight="1" x14ac:dyDescent="0.25">
      <c r="D189" s="137">
        <v>14</v>
      </c>
      <c r="E189" s="137"/>
      <c r="G189" s="141">
        <v>5043521</v>
      </c>
      <c r="H189" s="137" t="s">
        <v>349</v>
      </c>
      <c r="I189" s="137" t="s">
        <v>178</v>
      </c>
      <c r="J189" s="142">
        <v>1</v>
      </c>
      <c r="K189" s="142"/>
      <c r="L189" s="143">
        <v>159.34247999999999</v>
      </c>
      <c r="N189" s="143">
        <f t="shared" si="2"/>
        <v>159.34247999999999</v>
      </c>
    </row>
    <row r="190" spans="4:14" ht="11.1" customHeight="1" x14ac:dyDescent="0.25">
      <c r="D190" s="137">
        <v>1</v>
      </c>
      <c r="E190" s="137"/>
      <c r="G190" s="141">
        <v>5043522</v>
      </c>
      <c r="H190" s="137" t="s">
        <v>350</v>
      </c>
      <c r="I190" s="137" t="s">
        <v>245</v>
      </c>
      <c r="J190" s="142">
        <v>4</v>
      </c>
      <c r="K190" s="142"/>
      <c r="L190" s="143">
        <v>18.072559999999999</v>
      </c>
      <c r="N190" s="143">
        <f t="shared" si="2"/>
        <v>72.290239999999997</v>
      </c>
    </row>
    <row r="191" spans="4:14" ht="11.1" customHeight="1" x14ac:dyDescent="0.25">
      <c r="D191" s="137">
        <v>2</v>
      </c>
      <c r="E191" s="137"/>
      <c r="G191" s="141">
        <v>5043523</v>
      </c>
      <c r="H191" s="137" t="s">
        <v>351</v>
      </c>
      <c r="I191" s="137" t="s">
        <v>245</v>
      </c>
      <c r="J191" s="142">
        <v>1</v>
      </c>
      <c r="K191" s="142"/>
      <c r="L191" s="143">
        <v>74.216560000000001</v>
      </c>
      <c r="N191" s="143">
        <f t="shared" si="2"/>
        <v>74.216560000000001</v>
      </c>
    </row>
    <row r="192" spans="4:14" ht="11.1" customHeight="1" x14ac:dyDescent="0.25">
      <c r="D192" s="137">
        <v>3</v>
      </c>
      <c r="E192" s="137"/>
      <c r="G192" s="141">
        <v>5043524</v>
      </c>
      <c r="H192" s="137" t="s">
        <v>352</v>
      </c>
      <c r="I192" s="137" t="s">
        <v>182</v>
      </c>
      <c r="J192" s="142">
        <v>10</v>
      </c>
      <c r="K192" s="142"/>
      <c r="L192" s="143">
        <v>72.599999999999994</v>
      </c>
      <c r="N192" s="143">
        <f t="shared" si="2"/>
        <v>726</v>
      </c>
    </row>
    <row r="193" spans="4:14" ht="11.1" customHeight="1" x14ac:dyDescent="0.25">
      <c r="D193" s="137">
        <v>1</v>
      </c>
      <c r="E193" s="137"/>
      <c r="G193" s="141">
        <v>5043524</v>
      </c>
      <c r="H193" s="137" t="s">
        <v>352</v>
      </c>
      <c r="I193" s="137" t="s">
        <v>182</v>
      </c>
      <c r="J193" s="142">
        <v>10</v>
      </c>
      <c r="K193" s="142"/>
      <c r="L193" s="143">
        <v>72.599999999999994</v>
      </c>
      <c r="N193" s="143">
        <f t="shared" si="2"/>
        <v>726</v>
      </c>
    </row>
    <row r="194" spans="4:14" ht="11.1" customHeight="1" x14ac:dyDescent="0.25">
      <c r="D194" s="137">
        <v>1</v>
      </c>
      <c r="E194" s="137"/>
      <c r="G194" s="141">
        <v>5043507</v>
      </c>
      <c r="H194" s="137" t="s">
        <v>335</v>
      </c>
      <c r="I194" s="137" t="s">
        <v>182</v>
      </c>
      <c r="J194" s="142">
        <v>12</v>
      </c>
      <c r="K194" s="142"/>
      <c r="L194" s="143">
        <v>69.695999999999998</v>
      </c>
      <c r="N194" s="143">
        <f t="shared" si="2"/>
        <v>836.35199999999998</v>
      </c>
    </row>
    <row r="195" spans="4:14" ht="11.1" customHeight="1" x14ac:dyDescent="0.25">
      <c r="D195" s="137">
        <v>1</v>
      </c>
      <c r="E195" s="137"/>
      <c r="G195" s="141">
        <v>5045798</v>
      </c>
      <c r="H195" s="137" t="s">
        <v>353</v>
      </c>
      <c r="I195" s="137" t="s">
        <v>182</v>
      </c>
      <c r="J195" s="142">
        <v>2</v>
      </c>
      <c r="K195" s="142"/>
      <c r="L195" s="143">
        <v>72.599999999999994</v>
      </c>
      <c r="N195" s="143">
        <f t="shared" si="2"/>
        <v>145.19999999999999</v>
      </c>
    </row>
    <row r="196" spans="4:14" ht="11.1" customHeight="1" x14ac:dyDescent="0.25">
      <c r="D196" s="137">
        <v>1</v>
      </c>
      <c r="E196" s="137"/>
      <c r="G196" s="141">
        <v>5046561</v>
      </c>
      <c r="H196" s="137" t="s">
        <v>354</v>
      </c>
      <c r="I196" s="137" t="s">
        <v>178</v>
      </c>
      <c r="J196" s="142">
        <v>1</v>
      </c>
      <c r="K196" s="142"/>
      <c r="L196" s="143">
        <v>635.9372800000001</v>
      </c>
      <c r="N196" s="143">
        <f t="shared" si="2"/>
        <v>635.9372800000001</v>
      </c>
    </row>
    <row r="197" spans="4:14" ht="11.1" customHeight="1" x14ac:dyDescent="0.25">
      <c r="D197" s="137">
        <v>1</v>
      </c>
      <c r="E197" s="137"/>
      <c r="G197" s="141">
        <v>5043799</v>
      </c>
      <c r="H197" s="137" t="s">
        <v>355</v>
      </c>
      <c r="I197" s="137" t="s">
        <v>242</v>
      </c>
      <c r="J197" s="142">
        <v>96</v>
      </c>
      <c r="K197" s="142"/>
      <c r="L197" s="143">
        <v>43.73424</v>
      </c>
      <c r="N197" s="143">
        <f t="shared" si="2"/>
        <v>4198.48704</v>
      </c>
    </row>
    <row r="198" spans="4:14" ht="11.1" customHeight="1" x14ac:dyDescent="0.25">
      <c r="D198" s="137">
        <v>2</v>
      </c>
      <c r="E198" s="137"/>
      <c r="G198" s="141">
        <v>5043802</v>
      </c>
      <c r="H198" s="137" t="s">
        <v>356</v>
      </c>
      <c r="I198" s="137" t="s">
        <v>242</v>
      </c>
      <c r="J198" s="142">
        <v>18</v>
      </c>
      <c r="K198" s="142"/>
      <c r="L198" s="143">
        <v>27.01688</v>
      </c>
      <c r="N198" s="143">
        <f t="shared" si="2"/>
        <v>486.30384000000004</v>
      </c>
    </row>
    <row r="199" spans="4:14" ht="11.1" customHeight="1" x14ac:dyDescent="0.25">
      <c r="D199" s="137">
        <v>3</v>
      </c>
      <c r="E199" s="137"/>
      <c r="G199" s="141">
        <v>5043805</v>
      </c>
      <c r="H199" s="137" t="s">
        <v>357</v>
      </c>
      <c r="I199" s="137" t="s">
        <v>242</v>
      </c>
      <c r="J199" s="142">
        <v>18</v>
      </c>
      <c r="K199" s="142"/>
      <c r="L199" s="143">
        <v>38.671599999999998</v>
      </c>
      <c r="N199" s="143">
        <f t="shared" si="2"/>
        <v>696.08879999999999</v>
      </c>
    </row>
    <row r="200" spans="4:14" ht="11.1" customHeight="1" x14ac:dyDescent="0.25">
      <c r="D200" s="137">
        <v>1</v>
      </c>
      <c r="E200" s="137"/>
      <c r="G200" s="141">
        <v>5043800</v>
      </c>
      <c r="H200" s="137" t="s">
        <v>358</v>
      </c>
      <c r="I200" s="137" t="s">
        <v>242</v>
      </c>
      <c r="J200" s="142">
        <v>96</v>
      </c>
      <c r="K200" s="142"/>
      <c r="L200" s="143">
        <v>43.73424</v>
      </c>
      <c r="N200" s="143">
        <f t="shared" si="2"/>
        <v>4198.48704</v>
      </c>
    </row>
    <row r="201" spans="4:14" ht="11.1" customHeight="1" x14ac:dyDescent="0.25">
      <c r="D201" s="137">
        <v>2</v>
      </c>
      <c r="E201" s="137"/>
      <c r="G201" s="141">
        <v>5043803</v>
      </c>
      <c r="H201" s="137" t="s">
        <v>359</v>
      </c>
      <c r="I201" s="137" t="s">
        <v>242</v>
      </c>
      <c r="J201" s="142">
        <v>18</v>
      </c>
      <c r="K201" s="142"/>
      <c r="L201" s="143">
        <v>27.01688</v>
      </c>
      <c r="N201" s="143">
        <f t="shared" si="2"/>
        <v>486.30384000000004</v>
      </c>
    </row>
    <row r="202" spans="4:14" ht="11.1" customHeight="1" x14ac:dyDescent="0.25">
      <c r="D202" s="137">
        <v>3</v>
      </c>
      <c r="E202" s="137"/>
      <c r="G202" s="141">
        <v>5043806</v>
      </c>
      <c r="H202" s="137" t="s">
        <v>360</v>
      </c>
      <c r="I202" s="137" t="s">
        <v>242</v>
      </c>
      <c r="J202" s="142">
        <v>18</v>
      </c>
      <c r="K202" s="142"/>
      <c r="L202" s="143">
        <v>38.671599999999998</v>
      </c>
      <c r="N202" s="143">
        <f t="shared" si="2"/>
        <v>696.08879999999999</v>
      </c>
    </row>
    <row r="203" spans="4:14" ht="11.1" customHeight="1" x14ac:dyDescent="0.25">
      <c r="D203" s="137">
        <v>1</v>
      </c>
      <c r="E203" s="137"/>
      <c r="G203" s="141">
        <v>5043801</v>
      </c>
      <c r="H203" s="137" t="s">
        <v>361</v>
      </c>
      <c r="I203" s="137" t="s">
        <v>242</v>
      </c>
      <c r="J203" s="142">
        <v>96</v>
      </c>
      <c r="K203" s="142"/>
      <c r="L203" s="143">
        <v>43.73424</v>
      </c>
      <c r="N203" s="143">
        <f t="shared" ref="N203:N266" si="3">L203*J203</f>
        <v>4198.48704</v>
      </c>
    </row>
    <row r="204" spans="4:14" ht="11.1" customHeight="1" x14ac:dyDescent="0.25">
      <c r="D204" s="137">
        <v>2</v>
      </c>
      <c r="E204" s="137"/>
      <c r="G204" s="141">
        <v>5043804</v>
      </c>
      <c r="H204" s="137" t="s">
        <v>362</v>
      </c>
      <c r="I204" s="137" t="s">
        <v>242</v>
      </c>
      <c r="J204" s="142">
        <v>18</v>
      </c>
      <c r="K204" s="142"/>
      <c r="L204" s="143">
        <v>27.01688</v>
      </c>
      <c r="N204" s="143">
        <f t="shared" si="3"/>
        <v>486.30384000000004</v>
      </c>
    </row>
    <row r="205" spans="4:14" ht="11.1" customHeight="1" x14ac:dyDescent="0.25">
      <c r="D205" s="137">
        <v>3</v>
      </c>
      <c r="E205" s="137"/>
      <c r="G205" s="141">
        <v>5043807</v>
      </c>
      <c r="H205" s="137" t="s">
        <v>363</v>
      </c>
      <c r="I205" s="137" t="s">
        <v>242</v>
      </c>
      <c r="J205" s="142">
        <v>18</v>
      </c>
      <c r="K205" s="142"/>
      <c r="L205" s="143">
        <v>38.671599999999998</v>
      </c>
      <c r="N205" s="143">
        <f t="shared" si="3"/>
        <v>696.08879999999999</v>
      </c>
    </row>
    <row r="206" spans="4:14" ht="11.1" customHeight="1" x14ac:dyDescent="0.25">
      <c r="D206" s="137">
        <v>1</v>
      </c>
      <c r="E206" s="137"/>
      <c r="G206" s="141">
        <v>5043493</v>
      </c>
      <c r="H206" s="137" t="s">
        <v>321</v>
      </c>
      <c r="I206" s="137" t="s">
        <v>178</v>
      </c>
      <c r="J206" s="142">
        <v>1</v>
      </c>
      <c r="K206" s="142"/>
      <c r="L206" s="143">
        <v>95.832000000000008</v>
      </c>
      <c r="N206" s="143">
        <f t="shared" si="3"/>
        <v>95.832000000000008</v>
      </c>
    </row>
    <row r="207" spans="4:14" ht="11.1" customHeight="1" x14ac:dyDescent="0.25">
      <c r="D207" s="137">
        <v>2</v>
      </c>
      <c r="E207" s="137"/>
      <c r="G207" s="141">
        <v>5044642</v>
      </c>
      <c r="H207" s="137" t="s">
        <v>364</v>
      </c>
      <c r="I207" s="137" t="s">
        <v>178</v>
      </c>
      <c r="J207" s="142">
        <v>1</v>
      </c>
      <c r="K207" s="142"/>
      <c r="L207" s="143">
        <v>127.36944000000001</v>
      </c>
      <c r="N207" s="143">
        <f t="shared" si="3"/>
        <v>127.36944000000001</v>
      </c>
    </row>
    <row r="208" spans="4:14" ht="11.1" customHeight="1" x14ac:dyDescent="0.25">
      <c r="D208" s="137">
        <v>1</v>
      </c>
      <c r="E208" s="137"/>
      <c r="G208" s="141">
        <v>5044643</v>
      </c>
      <c r="H208" s="137" t="s">
        <v>365</v>
      </c>
      <c r="I208" s="137" t="s">
        <v>182</v>
      </c>
      <c r="J208" s="142">
        <v>2</v>
      </c>
      <c r="K208" s="142"/>
      <c r="L208" s="143">
        <v>72.599999999999994</v>
      </c>
      <c r="N208" s="143">
        <f t="shared" si="3"/>
        <v>145.19999999999999</v>
      </c>
    </row>
    <row r="209" spans="4:14" ht="11.1" customHeight="1" x14ac:dyDescent="0.25">
      <c r="D209" s="137">
        <v>1</v>
      </c>
      <c r="E209" s="137"/>
      <c r="G209" s="141">
        <v>5044644</v>
      </c>
      <c r="H209" s="137" t="s">
        <v>366</v>
      </c>
      <c r="I209" s="137" t="s">
        <v>178</v>
      </c>
      <c r="J209" s="142">
        <v>1</v>
      </c>
      <c r="K209" s="142"/>
      <c r="L209" s="143">
        <v>181.03536</v>
      </c>
      <c r="N209" s="143">
        <f t="shared" si="3"/>
        <v>181.03536</v>
      </c>
    </row>
    <row r="210" spans="4:14" ht="11.1" customHeight="1" x14ac:dyDescent="0.25">
      <c r="D210" s="137">
        <v>2</v>
      </c>
      <c r="E210" s="137"/>
      <c r="G210" s="141">
        <v>5044645</v>
      </c>
      <c r="H210" s="137" t="s">
        <v>367</v>
      </c>
      <c r="I210" s="137" t="s">
        <v>178</v>
      </c>
      <c r="J210" s="142">
        <v>1</v>
      </c>
      <c r="K210" s="142"/>
      <c r="L210" s="143">
        <v>266.81952000000001</v>
      </c>
      <c r="N210" s="143">
        <f t="shared" si="3"/>
        <v>266.81952000000001</v>
      </c>
    </row>
    <row r="211" spans="4:14" ht="11.1" customHeight="1" x14ac:dyDescent="0.25">
      <c r="D211" s="137">
        <v>1</v>
      </c>
      <c r="E211" s="137"/>
      <c r="G211" s="141">
        <v>5044646</v>
      </c>
      <c r="H211" s="137" t="s">
        <v>368</v>
      </c>
      <c r="I211" s="137" t="s">
        <v>178</v>
      </c>
      <c r="J211" s="142">
        <v>1</v>
      </c>
      <c r="K211" s="142"/>
      <c r="L211" s="143">
        <v>107.3028</v>
      </c>
      <c r="N211" s="143">
        <f t="shared" si="3"/>
        <v>107.3028</v>
      </c>
    </row>
    <row r="212" spans="4:14" ht="11.1" customHeight="1" x14ac:dyDescent="0.25">
      <c r="D212" s="137">
        <v>2</v>
      </c>
      <c r="E212" s="137"/>
      <c r="G212" s="141">
        <v>5044647</v>
      </c>
      <c r="H212" s="137" t="s">
        <v>369</v>
      </c>
      <c r="I212" s="137" t="s">
        <v>178</v>
      </c>
      <c r="J212" s="142">
        <v>1</v>
      </c>
      <c r="K212" s="142"/>
      <c r="L212" s="143">
        <v>159.34247999999999</v>
      </c>
      <c r="N212" s="143">
        <f t="shared" si="3"/>
        <v>159.34247999999999</v>
      </c>
    </row>
    <row r="213" spans="4:14" ht="11.1" customHeight="1" x14ac:dyDescent="0.25">
      <c r="D213" s="137">
        <v>3</v>
      </c>
      <c r="E213" s="137"/>
      <c r="G213" s="141">
        <v>5044648</v>
      </c>
      <c r="H213" s="137" t="s">
        <v>370</v>
      </c>
      <c r="I213" s="137" t="s">
        <v>178</v>
      </c>
      <c r="J213" s="142">
        <v>2</v>
      </c>
      <c r="K213" s="142"/>
      <c r="L213" s="143">
        <v>291.09696000000002</v>
      </c>
      <c r="N213" s="143">
        <f t="shared" si="3"/>
        <v>582.19392000000005</v>
      </c>
    </row>
    <row r="214" spans="4:14" ht="11.1" customHeight="1" x14ac:dyDescent="0.25">
      <c r="D214" s="137">
        <v>4</v>
      </c>
      <c r="E214" s="137"/>
      <c r="G214" s="141">
        <v>5044649</v>
      </c>
      <c r="H214" s="137" t="s">
        <v>371</v>
      </c>
      <c r="I214" s="137" t="s">
        <v>178</v>
      </c>
      <c r="J214" s="142">
        <v>1</v>
      </c>
      <c r="K214" s="142"/>
      <c r="L214" s="143">
        <v>29.194880000000001</v>
      </c>
      <c r="N214" s="143">
        <f t="shared" si="3"/>
        <v>29.194880000000001</v>
      </c>
    </row>
    <row r="215" spans="4:14" ht="11.1" customHeight="1" x14ac:dyDescent="0.25">
      <c r="D215" s="137">
        <v>5</v>
      </c>
      <c r="E215" s="137"/>
      <c r="G215" s="141">
        <v>5044650</v>
      </c>
      <c r="H215" s="137" t="s">
        <v>372</v>
      </c>
      <c r="I215" s="137" t="s">
        <v>178</v>
      </c>
      <c r="J215" s="142">
        <v>4</v>
      </c>
      <c r="K215" s="142"/>
      <c r="L215" s="143">
        <v>29.185200000000002</v>
      </c>
      <c r="N215" s="143">
        <f t="shared" si="3"/>
        <v>116.74080000000001</v>
      </c>
    </row>
    <row r="216" spans="4:14" ht="11.1" customHeight="1" x14ac:dyDescent="0.25">
      <c r="D216" s="137">
        <v>6</v>
      </c>
      <c r="E216" s="137"/>
      <c r="G216" s="141">
        <v>5044651</v>
      </c>
      <c r="H216" s="137" t="s">
        <v>373</v>
      </c>
      <c r="I216" s="137" t="s">
        <v>178</v>
      </c>
      <c r="J216" s="142">
        <v>2</v>
      </c>
      <c r="K216" s="142"/>
      <c r="L216" s="143">
        <v>408.75736000000001</v>
      </c>
      <c r="N216" s="143">
        <f t="shared" si="3"/>
        <v>817.51472000000001</v>
      </c>
    </row>
    <row r="217" spans="4:14" ht="11.1" customHeight="1" x14ac:dyDescent="0.25">
      <c r="D217" s="137">
        <v>7</v>
      </c>
      <c r="E217" s="137"/>
      <c r="G217" s="141">
        <v>5044652</v>
      </c>
      <c r="H217" s="137" t="s">
        <v>374</v>
      </c>
      <c r="I217" s="137" t="s">
        <v>178</v>
      </c>
      <c r="J217" s="142">
        <v>2</v>
      </c>
      <c r="K217" s="142"/>
      <c r="L217" s="143">
        <v>95.773920000000004</v>
      </c>
      <c r="N217" s="143">
        <f t="shared" si="3"/>
        <v>191.54784000000001</v>
      </c>
    </row>
    <row r="218" spans="4:14" ht="11.1" customHeight="1" x14ac:dyDescent="0.25">
      <c r="D218" s="137">
        <v>8</v>
      </c>
      <c r="E218" s="137"/>
      <c r="G218" s="141">
        <v>5044653</v>
      </c>
      <c r="H218" s="137" t="s">
        <v>375</v>
      </c>
      <c r="I218" s="137" t="s">
        <v>178</v>
      </c>
      <c r="J218" s="142">
        <v>2</v>
      </c>
      <c r="K218" s="142"/>
      <c r="L218" s="143">
        <v>55.592240000000004</v>
      </c>
      <c r="N218" s="143">
        <f t="shared" si="3"/>
        <v>111.18448000000001</v>
      </c>
    </row>
    <row r="219" spans="4:14" ht="11.1" customHeight="1" x14ac:dyDescent="0.25">
      <c r="D219" s="137">
        <v>9</v>
      </c>
      <c r="E219" s="137"/>
      <c r="G219" s="141">
        <v>5044654</v>
      </c>
      <c r="H219" s="137" t="s">
        <v>376</v>
      </c>
      <c r="I219" s="137" t="s">
        <v>178</v>
      </c>
      <c r="J219" s="142">
        <v>1</v>
      </c>
      <c r="K219" s="142"/>
      <c r="L219" s="143">
        <v>133.12904</v>
      </c>
      <c r="N219" s="143">
        <f t="shared" si="3"/>
        <v>133.12904</v>
      </c>
    </row>
    <row r="220" spans="4:14" ht="11.1" customHeight="1" x14ac:dyDescent="0.25">
      <c r="D220" s="137">
        <v>1</v>
      </c>
      <c r="E220" s="137"/>
      <c r="G220" s="141">
        <v>5044658</v>
      </c>
      <c r="H220" s="137" t="s">
        <v>377</v>
      </c>
      <c r="I220" s="137" t="s">
        <v>182</v>
      </c>
      <c r="J220" s="142">
        <v>11</v>
      </c>
      <c r="K220" s="142"/>
      <c r="L220" s="143">
        <v>72.599999999999994</v>
      </c>
      <c r="N220" s="143">
        <f t="shared" si="3"/>
        <v>798.59999999999991</v>
      </c>
    </row>
    <row r="221" spans="4:14" ht="11.1" customHeight="1" x14ac:dyDescent="0.25">
      <c r="D221" s="137">
        <v>10</v>
      </c>
      <c r="E221" s="137"/>
      <c r="G221" s="141">
        <v>5044655</v>
      </c>
      <c r="H221" s="137" t="s">
        <v>378</v>
      </c>
      <c r="I221" s="137" t="s">
        <v>178</v>
      </c>
      <c r="J221" s="142">
        <v>2</v>
      </c>
      <c r="K221" s="142"/>
      <c r="L221" s="143">
        <v>136.45895999999999</v>
      </c>
      <c r="N221" s="143">
        <f t="shared" si="3"/>
        <v>272.91791999999998</v>
      </c>
    </row>
    <row r="222" spans="4:14" ht="11.1" customHeight="1" x14ac:dyDescent="0.25">
      <c r="D222" s="137">
        <v>1</v>
      </c>
      <c r="E222" s="137"/>
      <c r="G222" s="141">
        <v>5044643</v>
      </c>
      <c r="H222" s="137" t="s">
        <v>365</v>
      </c>
      <c r="I222" s="137" t="s">
        <v>182</v>
      </c>
      <c r="J222" s="142">
        <v>3</v>
      </c>
      <c r="K222" s="142"/>
      <c r="L222" s="143">
        <v>72.599999999999994</v>
      </c>
      <c r="N222" s="143">
        <f t="shared" si="3"/>
        <v>217.79999999999998</v>
      </c>
    </row>
    <row r="223" spans="4:14" ht="11.1" customHeight="1" x14ac:dyDescent="0.25">
      <c r="D223" s="137">
        <v>1</v>
      </c>
      <c r="E223" s="137"/>
      <c r="G223" s="141">
        <v>5044730</v>
      </c>
      <c r="H223" s="137" t="s">
        <v>379</v>
      </c>
      <c r="I223" s="137" t="s">
        <v>178</v>
      </c>
      <c r="J223" s="142">
        <v>2</v>
      </c>
      <c r="K223" s="142"/>
      <c r="L223" s="143">
        <v>86.55856</v>
      </c>
      <c r="N223" s="143">
        <f t="shared" si="3"/>
        <v>173.11712</v>
      </c>
    </row>
    <row r="224" spans="4:14" ht="11.1" customHeight="1" x14ac:dyDescent="0.25">
      <c r="D224" s="137">
        <v>1</v>
      </c>
      <c r="E224" s="137"/>
      <c r="G224" s="141">
        <v>5044731</v>
      </c>
      <c r="H224" s="137" t="s">
        <v>380</v>
      </c>
      <c r="I224" s="137" t="s">
        <v>182</v>
      </c>
      <c r="J224" s="142">
        <v>1</v>
      </c>
      <c r="K224" s="142"/>
      <c r="L224" s="143">
        <v>72.599999999999994</v>
      </c>
      <c r="N224" s="143">
        <f t="shared" si="3"/>
        <v>72.599999999999994</v>
      </c>
    </row>
    <row r="225" spans="4:14" ht="11.1" customHeight="1" x14ac:dyDescent="0.25">
      <c r="D225" s="137">
        <v>1</v>
      </c>
      <c r="E225" s="137"/>
      <c r="G225" s="141">
        <v>5044732</v>
      </c>
      <c r="H225" s="137" t="s">
        <v>381</v>
      </c>
      <c r="I225" s="137" t="s">
        <v>178</v>
      </c>
      <c r="J225" s="142">
        <v>2</v>
      </c>
      <c r="K225" s="142"/>
      <c r="L225" s="143">
        <v>206.4744</v>
      </c>
      <c r="N225" s="143">
        <f t="shared" si="3"/>
        <v>412.94880000000001</v>
      </c>
    </row>
    <row r="226" spans="4:14" ht="11.1" customHeight="1" x14ac:dyDescent="0.25">
      <c r="D226" s="137">
        <v>1</v>
      </c>
      <c r="E226" s="137"/>
      <c r="G226" s="141">
        <v>5044733</v>
      </c>
      <c r="H226" s="137" t="s">
        <v>382</v>
      </c>
      <c r="I226" s="137" t="s">
        <v>182</v>
      </c>
      <c r="J226" s="142">
        <v>2</v>
      </c>
      <c r="K226" s="142"/>
      <c r="L226" s="143">
        <v>72.599999999999994</v>
      </c>
      <c r="N226" s="143">
        <f t="shared" si="3"/>
        <v>145.19999999999999</v>
      </c>
    </row>
    <row r="227" spans="4:14" ht="11.1" customHeight="1" x14ac:dyDescent="0.25">
      <c r="D227" s="137">
        <v>1</v>
      </c>
      <c r="E227" s="137"/>
      <c r="G227" s="141">
        <v>5044891</v>
      </c>
      <c r="H227" s="137" t="s">
        <v>383</v>
      </c>
      <c r="I227" s="137" t="s">
        <v>178</v>
      </c>
      <c r="J227" s="142">
        <v>1</v>
      </c>
      <c r="K227" s="142"/>
      <c r="L227" s="143">
        <v>131.24144000000001</v>
      </c>
      <c r="N227" s="143">
        <f t="shared" si="3"/>
        <v>131.24144000000001</v>
      </c>
    </row>
    <row r="228" spans="4:14" ht="11.1" customHeight="1" x14ac:dyDescent="0.25">
      <c r="D228" s="137">
        <v>1</v>
      </c>
      <c r="E228" s="137"/>
      <c r="G228" s="141">
        <v>5044892</v>
      </c>
      <c r="H228" s="137" t="s">
        <v>384</v>
      </c>
      <c r="I228" s="137" t="s">
        <v>182</v>
      </c>
      <c r="J228" s="142">
        <v>1</v>
      </c>
      <c r="K228" s="142"/>
      <c r="L228" s="143">
        <v>72.599999999999994</v>
      </c>
      <c r="N228" s="143">
        <f t="shared" si="3"/>
        <v>72.599999999999994</v>
      </c>
    </row>
    <row r="229" spans="4:14" ht="11.1" customHeight="1" x14ac:dyDescent="0.25">
      <c r="D229" s="137">
        <v>1</v>
      </c>
      <c r="E229" s="137"/>
      <c r="G229" s="141">
        <v>5045796</v>
      </c>
      <c r="H229" s="137" t="s">
        <v>385</v>
      </c>
      <c r="I229" s="137" t="s">
        <v>178</v>
      </c>
      <c r="J229" s="142">
        <v>1</v>
      </c>
      <c r="K229" s="142"/>
      <c r="L229" s="143">
        <v>131.24144000000001</v>
      </c>
      <c r="N229" s="143">
        <f t="shared" si="3"/>
        <v>131.24144000000001</v>
      </c>
    </row>
    <row r="230" spans="4:14" ht="11.1" customHeight="1" x14ac:dyDescent="0.25">
      <c r="D230" s="137">
        <v>2</v>
      </c>
      <c r="E230" s="137"/>
      <c r="G230" s="141">
        <v>5045797</v>
      </c>
      <c r="H230" s="137" t="s">
        <v>386</v>
      </c>
      <c r="I230" s="137" t="s">
        <v>178</v>
      </c>
      <c r="J230" s="142">
        <v>2</v>
      </c>
      <c r="K230" s="142"/>
      <c r="L230" s="143">
        <v>9.3315199999999994</v>
      </c>
      <c r="N230" s="143">
        <f t="shared" si="3"/>
        <v>18.663039999999999</v>
      </c>
    </row>
    <row r="231" spans="4:14" ht="11.1" customHeight="1" x14ac:dyDescent="0.25">
      <c r="D231" s="137">
        <v>1</v>
      </c>
      <c r="E231" s="137"/>
      <c r="G231" s="141">
        <v>5046049</v>
      </c>
      <c r="H231" s="137" t="s">
        <v>387</v>
      </c>
      <c r="I231" s="137" t="s">
        <v>178</v>
      </c>
      <c r="J231" s="142">
        <v>1</v>
      </c>
      <c r="K231" s="142"/>
      <c r="L231" s="143">
        <v>573.47223999999994</v>
      </c>
      <c r="N231" s="143">
        <f t="shared" si="3"/>
        <v>573.47223999999994</v>
      </c>
    </row>
    <row r="232" spans="4:14" ht="11.1" customHeight="1" x14ac:dyDescent="0.25">
      <c r="D232" s="137">
        <v>1</v>
      </c>
      <c r="E232" s="137"/>
      <c r="G232" s="141">
        <v>5046050</v>
      </c>
      <c r="H232" s="137" t="s">
        <v>388</v>
      </c>
      <c r="I232" s="137" t="s">
        <v>182</v>
      </c>
      <c r="J232" s="142">
        <v>8</v>
      </c>
      <c r="K232" s="142"/>
      <c r="L232" s="143">
        <v>72.599999999999994</v>
      </c>
      <c r="N232" s="143">
        <f t="shared" si="3"/>
        <v>580.79999999999995</v>
      </c>
    </row>
    <row r="233" spans="4:14" ht="11.1" customHeight="1" x14ac:dyDescent="0.25">
      <c r="D233" s="137">
        <v>1</v>
      </c>
      <c r="E233" s="137"/>
      <c r="G233" s="141">
        <v>5046053</v>
      </c>
      <c r="H233" s="137" t="s">
        <v>389</v>
      </c>
      <c r="I233" s="137" t="s">
        <v>178</v>
      </c>
      <c r="J233" s="142">
        <v>1</v>
      </c>
      <c r="K233" s="142"/>
      <c r="L233" s="143">
        <v>516.91200000000003</v>
      </c>
      <c r="N233" s="143">
        <f t="shared" si="3"/>
        <v>516.91200000000003</v>
      </c>
    </row>
    <row r="234" spans="4:14" ht="11.1" customHeight="1" x14ac:dyDescent="0.25">
      <c r="D234" s="137">
        <v>2</v>
      </c>
      <c r="E234" s="137"/>
      <c r="G234" s="141">
        <v>5046054</v>
      </c>
      <c r="H234" s="137" t="s">
        <v>390</v>
      </c>
      <c r="I234" s="137" t="s">
        <v>178</v>
      </c>
      <c r="J234" s="142">
        <v>1</v>
      </c>
      <c r="K234" s="142"/>
      <c r="L234" s="143">
        <v>318.59784000000002</v>
      </c>
      <c r="N234" s="143">
        <f t="shared" si="3"/>
        <v>318.59784000000002</v>
      </c>
    </row>
    <row r="235" spans="4:14" ht="11.1" customHeight="1" x14ac:dyDescent="0.25">
      <c r="D235" s="137">
        <v>1</v>
      </c>
      <c r="E235" s="137"/>
      <c r="G235" s="141">
        <v>5045798</v>
      </c>
      <c r="H235" s="137" t="s">
        <v>353</v>
      </c>
      <c r="I235" s="137" t="s">
        <v>182</v>
      </c>
      <c r="J235" s="142">
        <v>15</v>
      </c>
      <c r="K235" s="142"/>
      <c r="L235" s="143">
        <v>72.599999999999994</v>
      </c>
      <c r="N235" s="143">
        <f t="shared" si="3"/>
        <v>1089</v>
      </c>
    </row>
    <row r="236" spans="4:14" ht="11.1" customHeight="1" x14ac:dyDescent="0.25">
      <c r="D236" s="137">
        <v>1</v>
      </c>
      <c r="E236" s="137"/>
      <c r="G236" s="141">
        <v>5046423</v>
      </c>
      <c r="H236" s="137" t="s">
        <v>391</v>
      </c>
      <c r="I236" s="137" t="s">
        <v>178</v>
      </c>
      <c r="J236" s="142">
        <v>2</v>
      </c>
      <c r="K236" s="142"/>
      <c r="L236" s="143">
        <v>163.88240000000002</v>
      </c>
      <c r="N236" s="143">
        <f t="shared" si="3"/>
        <v>327.76480000000004</v>
      </c>
    </row>
    <row r="237" spans="4:14" ht="11.1" customHeight="1" x14ac:dyDescent="0.25">
      <c r="D237" s="137">
        <v>1</v>
      </c>
      <c r="E237" s="137"/>
      <c r="G237" s="141">
        <v>5045798</v>
      </c>
      <c r="H237" s="137" t="s">
        <v>353</v>
      </c>
      <c r="I237" s="137" t="s">
        <v>182</v>
      </c>
      <c r="J237" s="142">
        <v>3</v>
      </c>
      <c r="K237" s="142"/>
      <c r="L237" s="143">
        <v>72.599999999999994</v>
      </c>
      <c r="N237" s="143">
        <f t="shared" si="3"/>
        <v>217.79999999999998</v>
      </c>
    </row>
    <row r="238" spans="4:14" ht="11.1" customHeight="1" x14ac:dyDescent="0.25">
      <c r="D238" s="137">
        <v>1</v>
      </c>
      <c r="E238" s="137"/>
      <c r="G238" s="141">
        <v>5046453</v>
      </c>
      <c r="H238" s="137" t="s">
        <v>392</v>
      </c>
      <c r="I238" s="137" t="s">
        <v>178</v>
      </c>
      <c r="J238" s="142">
        <v>2</v>
      </c>
      <c r="K238" s="142"/>
      <c r="L238" s="143">
        <v>79.104960000000005</v>
      </c>
      <c r="N238" s="143">
        <f t="shared" si="3"/>
        <v>158.20992000000001</v>
      </c>
    </row>
    <row r="239" spans="4:14" ht="11.1" customHeight="1" x14ac:dyDescent="0.25">
      <c r="D239" s="137">
        <v>1</v>
      </c>
      <c r="E239" s="137"/>
      <c r="G239" s="141">
        <v>5046454</v>
      </c>
      <c r="H239" s="137" t="s">
        <v>393</v>
      </c>
      <c r="I239" s="137" t="s">
        <v>182</v>
      </c>
      <c r="J239" s="142">
        <v>2</v>
      </c>
      <c r="K239" s="142"/>
      <c r="L239" s="143">
        <v>72.599999999999994</v>
      </c>
      <c r="N239" s="143">
        <f t="shared" si="3"/>
        <v>145.19999999999999</v>
      </c>
    </row>
    <row r="240" spans="4:14" ht="11.1" customHeight="1" x14ac:dyDescent="0.25">
      <c r="D240" s="137">
        <v>1</v>
      </c>
      <c r="E240" s="137"/>
      <c r="G240" s="141">
        <v>5046462</v>
      </c>
      <c r="H240" s="137" t="s">
        <v>394</v>
      </c>
      <c r="I240" s="137" t="s">
        <v>182</v>
      </c>
      <c r="J240" s="142">
        <v>4</v>
      </c>
      <c r="K240" s="142"/>
      <c r="L240" s="143">
        <v>72.599999999999994</v>
      </c>
      <c r="N240" s="143">
        <f t="shared" si="3"/>
        <v>290.39999999999998</v>
      </c>
    </row>
    <row r="241" spans="1:15" ht="10.35" customHeight="1" x14ac:dyDescent="0.25">
      <c r="N241" s="143"/>
    </row>
    <row r="242" spans="1:15" ht="13.5" customHeight="1" x14ac:dyDescent="0.25">
      <c r="I242" s="138"/>
      <c r="J242" s="142"/>
      <c r="K242" s="142"/>
      <c r="O242" s="143">
        <f>SUM(N154:N241)</f>
        <v>36794.425360000001</v>
      </c>
    </row>
    <row r="243" spans="1:15" ht="17.25" customHeight="1" x14ac:dyDescent="0.25">
      <c r="A243" s="138" t="s">
        <v>395</v>
      </c>
      <c r="N243" s="143"/>
    </row>
    <row r="244" spans="1:15" ht="11.1" customHeight="1" x14ac:dyDescent="0.25">
      <c r="D244" s="137">
        <v>1</v>
      </c>
      <c r="E244" s="137"/>
      <c r="G244" s="141">
        <v>5043260</v>
      </c>
      <c r="H244" s="137" t="s">
        <v>396</v>
      </c>
      <c r="I244" s="137" t="s">
        <v>182</v>
      </c>
      <c r="J244" s="142">
        <v>6</v>
      </c>
      <c r="K244" s="142"/>
      <c r="L244" s="143">
        <v>72.599999999999994</v>
      </c>
      <c r="N244" s="143">
        <f t="shared" si="3"/>
        <v>435.59999999999997</v>
      </c>
    </row>
    <row r="245" spans="1:15" ht="11.1" customHeight="1" x14ac:dyDescent="0.25">
      <c r="D245" s="137">
        <v>1</v>
      </c>
      <c r="E245" s="137"/>
      <c r="G245" s="141">
        <v>5043233</v>
      </c>
      <c r="H245" s="137" t="s">
        <v>397</v>
      </c>
      <c r="I245" s="137" t="s">
        <v>178</v>
      </c>
      <c r="J245" s="142">
        <v>1</v>
      </c>
      <c r="K245" s="142"/>
      <c r="L245" s="143">
        <v>210.90783999999999</v>
      </c>
      <c r="N245" s="143">
        <f t="shared" si="3"/>
        <v>210.90783999999999</v>
      </c>
    </row>
    <row r="246" spans="1:15" ht="11.1" customHeight="1" x14ac:dyDescent="0.25">
      <c r="D246" s="137">
        <v>2</v>
      </c>
      <c r="E246" s="137"/>
      <c r="G246" s="141">
        <v>5043234</v>
      </c>
      <c r="H246" s="137" t="s">
        <v>398</v>
      </c>
      <c r="I246" s="137" t="s">
        <v>178</v>
      </c>
      <c r="J246" s="142">
        <v>4</v>
      </c>
      <c r="K246" s="142"/>
      <c r="L246" s="143">
        <v>29.98864</v>
      </c>
      <c r="N246" s="143">
        <f t="shared" si="3"/>
        <v>119.95456</v>
      </c>
    </row>
    <row r="247" spans="1:15" ht="11.1" customHeight="1" x14ac:dyDescent="0.25">
      <c r="D247" s="137">
        <v>3</v>
      </c>
      <c r="E247" s="137"/>
      <c r="G247" s="141">
        <v>5043235</v>
      </c>
      <c r="H247" s="137" t="s">
        <v>399</v>
      </c>
      <c r="I247" s="137" t="s">
        <v>178</v>
      </c>
      <c r="J247" s="142">
        <v>1</v>
      </c>
      <c r="K247" s="142"/>
      <c r="L247" s="143">
        <v>27.16208</v>
      </c>
      <c r="N247" s="143">
        <f t="shared" si="3"/>
        <v>27.16208</v>
      </c>
    </row>
    <row r="248" spans="1:15" ht="11.1" customHeight="1" x14ac:dyDescent="0.25">
      <c r="D248" s="137">
        <v>4</v>
      </c>
      <c r="E248" s="137"/>
      <c r="G248" s="141">
        <v>5043236</v>
      </c>
      <c r="H248" s="137" t="s">
        <v>400</v>
      </c>
      <c r="I248" s="137" t="s">
        <v>178</v>
      </c>
      <c r="J248" s="142">
        <v>1</v>
      </c>
      <c r="K248" s="142"/>
      <c r="L248" s="143">
        <v>26.716799999999999</v>
      </c>
      <c r="N248" s="143">
        <f t="shared" si="3"/>
        <v>26.716799999999999</v>
      </c>
    </row>
    <row r="249" spans="1:15" ht="11.1" customHeight="1" x14ac:dyDescent="0.25">
      <c r="D249" s="137">
        <v>1</v>
      </c>
      <c r="E249" s="137"/>
      <c r="G249" s="141">
        <v>5043237</v>
      </c>
      <c r="H249" s="137" t="s">
        <v>401</v>
      </c>
      <c r="I249" s="137" t="s">
        <v>245</v>
      </c>
      <c r="J249" s="142">
        <v>5</v>
      </c>
      <c r="K249" s="142"/>
      <c r="L249" s="143">
        <v>72.599999999999994</v>
      </c>
      <c r="N249" s="143">
        <f t="shared" si="3"/>
        <v>363</v>
      </c>
    </row>
    <row r="250" spans="1:15" ht="11.1" customHeight="1" x14ac:dyDescent="0.25">
      <c r="D250" s="137">
        <v>1</v>
      </c>
      <c r="E250" s="137"/>
      <c r="G250" s="141">
        <v>5043230</v>
      </c>
      <c r="H250" s="137" t="s">
        <v>402</v>
      </c>
      <c r="I250" s="137" t="s">
        <v>178</v>
      </c>
      <c r="J250" s="142">
        <v>1</v>
      </c>
      <c r="K250" s="142"/>
      <c r="L250" s="143">
        <v>312.89631999999995</v>
      </c>
      <c r="N250" s="143">
        <f t="shared" si="3"/>
        <v>312.89631999999995</v>
      </c>
    </row>
    <row r="251" spans="1:15" ht="11.1" customHeight="1" x14ac:dyDescent="0.25">
      <c r="D251" s="137">
        <v>2</v>
      </c>
      <c r="E251" s="137"/>
      <c r="G251" s="141">
        <v>5043231</v>
      </c>
      <c r="H251" s="137" t="s">
        <v>403</v>
      </c>
      <c r="I251" s="137" t="s">
        <v>178</v>
      </c>
      <c r="J251" s="142">
        <v>1</v>
      </c>
      <c r="K251" s="142"/>
      <c r="L251" s="143">
        <v>41.169040000000003</v>
      </c>
      <c r="N251" s="143">
        <f t="shared" si="3"/>
        <v>41.169040000000003</v>
      </c>
    </row>
    <row r="252" spans="1:15" ht="11.1" customHeight="1" x14ac:dyDescent="0.25">
      <c r="D252" s="137">
        <v>3</v>
      </c>
      <c r="E252" s="137"/>
      <c r="G252" s="141">
        <v>5043232</v>
      </c>
      <c r="H252" s="137" t="s">
        <v>404</v>
      </c>
      <c r="I252" s="137" t="s">
        <v>178</v>
      </c>
      <c r="J252" s="142">
        <v>1</v>
      </c>
      <c r="K252" s="142"/>
      <c r="L252" s="143">
        <v>45.176560000000002</v>
      </c>
      <c r="N252" s="143">
        <f t="shared" si="3"/>
        <v>45.176560000000002</v>
      </c>
    </row>
    <row r="253" spans="1:15" ht="11.1" customHeight="1" x14ac:dyDescent="0.25">
      <c r="D253" s="137">
        <v>1</v>
      </c>
      <c r="E253" s="137"/>
      <c r="G253" s="141">
        <v>5022847</v>
      </c>
      <c r="H253" s="137" t="s">
        <v>405</v>
      </c>
      <c r="I253" s="137" t="s">
        <v>242</v>
      </c>
      <c r="J253" s="142">
        <v>3.5</v>
      </c>
      <c r="K253" s="142"/>
      <c r="L253" s="143">
        <v>43.73424</v>
      </c>
      <c r="N253" s="143">
        <f t="shared" si="3"/>
        <v>153.06984</v>
      </c>
    </row>
    <row r="254" spans="1:15" ht="11.1" customHeight="1" x14ac:dyDescent="0.25">
      <c r="D254" s="137">
        <v>2</v>
      </c>
      <c r="E254" s="137"/>
      <c r="G254" s="141">
        <v>5042938</v>
      </c>
      <c r="H254" s="137" t="s">
        <v>406</v>
      </c>
      <c r="I254" s="137" t="s">
        <v>178</v>
      </c>
      <c r="J254" s="142">
        <v>1</v>
      </c>
      <c r="K254" s="142"/>
      <c r="L254" s="143">
        <v>28.410799999999998</v>
      </c>
      <c r="N254" s="143">
        <f t="shared" si="3"/>
        <v>28.410799999999998</v>
      </c>
    </row>
    <row r="255" spans="1:15" ht="11.1" customHeight="1" x14ac:dyDescent="0.25">
      <c r="D255" s="137">
        <v>3</v>
      </c>
      <c r="E255" s="137"/>
      <c r="G255" s="141">
        <v>5024017</v>
      </c>
      <c r="H255" s="137" t="s">
        <v>407</v>
      </c>
      <c r="I255" s="137" t="s">
        <v>408</v>
      </c>
      <c r="J255" s="142">
        <v>1</v>
      </c>
      <c r="K255" s="142"/>
      <c r="L255" s="143">
        <v>38.671599999999998</v>
      </c>
      <c r="N255" s="143">
        <f t="shared" si="3"/>
        <v>38.671599999999998</v>
      </c>
    </row>
    <row r="256" spans="1:15" ht="11.1" customHeight="1" x14ac:dyDescent="0.25">
      <c r="D256" s="137">
        <v>1</v>
      </c>
      <c r="E256" s="137"/>
      <c r="G256" s="141">
        <v>5028530</v>
      </c>
      <c r="H256" s="137" t="s">
        <v>409</v>
      </c>
      <c r="I256" s="137" t="s">
        <v>182</v>
      </c>
      <c r="J256" s="142">
        <v>1</v>
      </c>
      <c r="K256" s="142"/>
      <c r="L256" s="143">
        <v>72.599999999999994</v>
      </c>
      <c r="N256" s="143">
        <f t="shared" si="3"/>
        <v>72.599999999999994</v>
      </c>
    </row>
    <row r="257" spans="4:14" ht="11.1" customHeight="1" x14ac:dyDescent="0.25">
      <c r="D257" s="137">
        <v>1</v>
      </c>
      <c r="E257" s="137"/>
      <c r="G257" s="141">
        <v>5031107</v>
      </c>
      <c r="H257" s="137" t="s">
        <v>410</v>
      </c>
      <c r="I257" s="137" t="s">
        <v>178</v>
      </c>
      <c r="J257" s="142">
        <v>1</v>
      </c>
      <c r="K257" s="142"/>
      <c r="L257" s="143">
        <v>81.263600000000011</v>
      </c>
      <c r="N257" s="143">
        <f t="shared" si="3"/>
        <v>81.263600000000011</v>
      </c>
    </row>
    <row r="258" spans="4:14" ht="11.1" customHeight="1" x14ac:dyDescent="0.25">
      <c r="D258" s="137">
        <v>2</v>
      </c>
      <c r="E258" s="137"/>
      <c r="G258" s="141">
        <v>20983</v>
      </c>
      <c r="H258" s="137" t="s">
        <v>411</v>
      </c>
      <c r="I258" s="137" t="s">
        <v>412</v>
      </c>
      <c r="J258" s="142">
        <v>2</v>
      </c>
      <c r="K258" s="142"/>
      <c r="L258" s="143">
        <v>77.168959999999998</v>
      </c>
      <c r="N258" s="143">
        <f t="shared" si="3"/>
        <v>154.33792</v>
      </c>
    </row>
    <row r="259" spans="4:14" ht="11.1" customHeight="1" x14ac:dyDescent="0.25">
      <c r="D259" s="137">
        <v>3</v>
      </c>
      <c r="E259" s="137"/>
      <c r="G259" s="141">
        <v>18505</v>
      </c>
      <c r="H259" s="137" t="s">
        <v>413</v>
      </c>
      <c r="I259" s="137" t="s">
        <v>412</v>
      </c>
      <c r="J259" s="142">
        <v>1</v>
      </c>
      <c r="K259" s="142"/>
      <c r="L259" s="143">
        <v>27.713840000000001</v>
      </c>
      <c r="N259" s="143">
        <f t="shared" si="3"/>
        <v>27.713840000000001</v>
      </c>
    </row>
    <row r="260" spans="4:14" ht="11.1" customHeight="1" x14ac:dyDescent="0.25">
      <c r="D260" s="137">
        <v>4</v>
      </c>
      <c r="E260" s="137"/>
      <c r="G260" s="141">
        <v>3866</v>
      </c>
      <c r="H260" s="137" t="s">
        <v>414</v>
      </c>
      <c r="I260" s="137" t="s">
        <v>242</v>
      </c>
      <c r="J260" s="142">
        <v>1</v>
      </c>
      <c r="K260" s="142"/>
      <c r="L260" s="143">
        <v>143.92224000000002</v>
      </c>
      <c r="N260" s="143">
        <f t="shared" si="3"/>
        <v>143.92224000000002</v>
      </c>
    </row>
    <row r="261" spans="4:14" ht="11.1" customHeight="1" x14ac:dyDescent="0.25">
      <c r="D261" s="137">
        <v>1</v>
      </c>
      <c r="E261" s="137"/>
      <c r="G261" s="141">
        <v>15780</v>
      </c>
      <c r="H261" s="137" t="s">
        <v>415</v>
      </c>
      <c r="I261" s="137" t="s">
        <v>182</v>
      </c>
      <c r="J261" s="142">
        <v>4</v>
      </c>
      <c r="K261" s="142"/>
      <c r="L261" s="143">
        <v>72.599999999999994</v>
      </c>
      <c r="N261" s="143">
        <f t="shared" si="3"/>
        <v>290.39999999999998</v>
      </c>
    </row>
    <row r="262" spans="4:14" ht="11.1" customHeight="1" x14ac:dyDescent="0.25">
      <c r="D262" s="137">
        <v>1</v>
      </c>
      <c r="E262" s="137"/>
      <c r="G262" s="141">
        <v>5043003</v>
      </c>
      <c r="H262" s="137" t="s">
        <v>416</v>
      </c>
      <c r="I262" s="137" t="s">
        <v>178</v>
      </c>
      <c r="J262" s="142">
        <v>2</v>
      </c>
      <c r="K262" s="142"/>
      <c r="L262" s="143">
        <v>181.03536</v>
      </c>
      <c r="N262" s="143">
        <f t="shared" si="3"/>
        <v>362.07071999999999</v>
      </c>
    </row>
    <row r="263" spans="4:14" ht="11.1" customHeight="1" x14ac:dyDescent="0.25">
      <c r="D263" s="137">
        <v>2</v>
      </c>
      <c r="E263" s="137"/>
      <c r="G263" s="141">
        <v>5043004</v>
      </c>
      <c r="H263" s="137" t="s">
        <v>417</v>
      </c>
      <c r="I263" s="137" t="s">
        <v>178</v>
      </c>
      <c r="J263" s="142">
        <v>1</v>
      </c>
      <c r="K263" s="142"/>
      <c r="L263" s="143">
        <v>131.24144000000001</v>
      </c>
      <c r="N263" s="143">
        <f t="shared" si="3"/>
        <v>131.24144000000001</v>
      </c>
    </row>
    <row r="264" spans="4:14" ht="11.1" customHeight="1" x14ac:dyDescent="0.25">
      <c r="D264" s="137">
        <v>1</v>
      </c>
      <c r="E264" s="137"/>
      <c r="G264" s="141">
        <v>5043005</v>
      </c>
      <c r="H264" s="137" t="s">
        <v>418</v>
      </c>
      <c r="I264" s="137" t="s">
        <v>182</v>
      </c>
      <c r="J264" s="142">
        <v>1</v>
      </c>
      <c r="K264" s="142"/>
      <c r="L264" s="143">
        <v>72.599999999999994</v>
      </c>
      <c r="N264" s="143">
        <f t="shared" si="3"/>
        <v>72.599999999999994</v>
      </c>
    </row>
    <row r="265" spans="4:14" ht="11.1" customHeight="1" x14ac:dyDescent="0.25">
      <c r="D265" s="137">
        <v>1</v>
      </c>
      <c r="E265" s="137"/>
      <c r="G265" s="141">
        <v>5043238</v>
      </c>
      <c r="H265" s="137" t="s">
        <v>419</v>
      </c>
      <c r="I265" s="137" t="s">
        <v>178</v>
      </c>
      <c r="J265" s="142">
        <v>1</v>
      </c>
      <c r="K265" s="142"/>
      <c r="L265" s="143">
        <v>291.87135999999998</v>
      </c>
      <c r="N265" s="143">
        <f t="shared" si="3"/>
        <v>291.87135999999998</v>
      </c>
    </row>
    <row r="266" spans="4:14" ht="11.1" customHeight="1" x14ac:dyDescent="0.25">
      <c r="D266" s="137">
        <v>2</v>
      </c>
      <c r="E266" s="137"/>
      <c r="G266" s="141">
        <v>5043239</v>
      </c>
      <c r="H266" s="137" t="s">
        <v>420</v>
      </c>
      <c r="I266" s="137" t="s">
        <v>178</v>
      </c>
      <c r="J266" s="142">
        <v>1</v>
      </c>
      <c r="K266" s="142"/>
      <c r="L266" s="143">
        <v>47.528799999999997</v>
      </c>
      <c r="N266" s="143">
        <f t="shared" si="3"/>
        <v>47.528799999999997</v>
      </c>
    </row>
    <row r="267" spans="4:14" ht="11.1" customHeight="1" x14ac:dyDescent="0.25">
      <c r="D267" s="137">
        <v>1</v>
      </c>
      <c r="E267" s="137"/>
      <c r="G267" s="141">
        <v>5043668</v>
      </c>
      <c r="H267" s="137" t="s">
        <v>421</v>
      </c>
      <c r="I267" s="137" t="s">
        <v>182</v>
      </c>
      <c r="J267" s="142">
        <v>2</v>
      </c>
      <c r="K267" s="142"/>
      <c r="L267" s="143">
        <v>72.599999999999994</v>
      </c>
      <c r="N267" s="143">
        <f t="shared" ref="N267:N330" si="4">L267*J267</f>
        <v>145.19999999999999</v>
      </c>
    </row>
    <row r="268" spans="4:14" ht="11.1" customHeight="1" x14ac:dyDescent="0.25">
      <c r="D268" s="137">
        <v>1</v>
      </c>
      <c r="E268" s="137"/>
      <c r="G268" s="141">
        <v>5043669</v>
      </c>
      <c r="H268" s="137" t="s">
        <v>422</v>
      </c>
      <c r="I268" s="137" t="s">
        <v>178</v>
      </c>
      <c r="J268" s="142">
        <v>1</v>
      </c>
      <c r="K268" s="142"/>
      <c r="L268" s="143">
        <v>61.777760000000001</v>
      </c>
      <c r="N268" s="143">
        <f t="shared" si="4"/>
        <v>61.777760000000001</v>
      </c>
    </row>
    <row r="269" spans="4:14" ht="11.1" customHeight="1" x14ac:dyDescent="0.25">
      <c r="D269" s="137">
        <v>1</v>
      </c>
      <c r="E269" s="137"/>
      <c r="G269" s="141">
        <v>5043670</v>
      </c>
      <c r="H269" s="137" t="s">
        <v>423</v>
      </c>
      <c r="I269" s="137" t="s">
        <v>178</v>
      </c>
      <c r="J269" s="142">
        <v>4</v>
      </c>
      <c r="K269" s="142"/>
      <c r="L269" s="143">
        <v>43.73424</v>
      </c>
      <c r="N269" s="143">
        <f t="shared" si="4"/>
        <v>174.93696</v>
      </c>
    </row>
    <row r="270" spans="4:14" ht="11.1" customHeight="1" x14ac:dyDescent="0.25">
      <c r="D270" s="137">
        <v>2</v>
      </c>
      <c r="E270" s="137"/>
      <c r="G270" s="141">
        <v>5043671</v>
      </c>
      <c r="H270" s="137" t="s">
        <v>424</v>
      </c>
      <c r="I270" s="137" t="s">
        <v>178</v>
      </c>
      <c r="J270" s="142">
        <v>1</v>
      </c>
      <c r="K270" s="142"/>
      <c r="L270" s="143">
        <v>28.846399999999999</v>
      </c>
      <c r="N270" s="143">
        <f t="shared" si="4"/>
        <v>28.846399999999999</v>
      </c>
    </row>
    <row r="271" spans="4:14" ht="11.1" customHeight="1" x14ac:dyDescent="0.25">
      <c r="D271" s="137">
        <v>1</v>
      </c>
      <c r="E271" s="137"/>
      <c r="G271" s="141">
        <v>5043681</v>
      </c>
      <c r="H271" s="137" t="s">
        <v>425</v>
      </c>
      <c r="I271" s="137" t="s">
        <v>178</v>
      </c>
      <c r="J271" s="142">
        <v>1</v>
      </c>
      <c r="K271" s="142"/>
      <c r="L271" s="143">
        <v>47.896639999999998</v>
      </c>
      <c r="N271" s="143">
        <f t="shared" si="4"/>
        <v>47.896639999999998</v>
      </c>
    </row>
    <row r="272" spans="4:14" ht="11.1" customHeight="1" x14ac:dyDescent="0.25">
      <c r="D272" s="137">
        <v>1</v>
      </c>
      <c r="E272" s="137"/>
      <c r="G272" s="141">
        <v>5043682</v>
      </c>
      <c r="H272" s="137" t="s">
        <v>426</v>
      </c>
      <c r="I272" s="137" t="s">
        <v>182</v>
      </c>
      <c r="J272" s="142">
        <v>2</v>
      </c>
      <c r="K272" s="142"/>
      <c r="L272" s="143">
        <v>72.599999999999994</v>
      </c>
      <c r="N272" s="143">
        <f t="shared" si="4"/>
        <v>145.19999999999999</v>
      </c>
    </row>
    <row r="273" spans="4:14" ht="11.1" customHeight="1" x14ac:dyDescent="0.25">
      <c r="D273" s="137">
        <v>1</v>
      </c>
      <c r="E273" s="137"/>
      <c r="G273" s="141">
        <v>5043999</v>
      </c>
      <c r="H273" s="137" t="s">
        <v>427</v>
      </c>
      <c r="I273" s="137" t="s">
        <v>182</v>
      </c>
      <c r="J273" s="142">
        <v>2</v>
      </c>
      <c r="K273" s="142"/>
      <c r="L273" s="143">
        <v>72.599999999999994</v>
      </c>
      <c r="N273" s="143">
        <f t="shared" si="4"/>
        <v>145.19999999999999</v>
      </c>
    </row>
    <row r="274" spans="4:14" ht="11.1" customHeight="1" x14ac:dyDescent="0.25">
      <c r="D274" s="137">
        <v>1</v>
      </c>
      <c r="E274" s="137"/>
      <c r="G274" s="141">
        <v>5044152</v>
      </c>
      <c r="H274" s="137" t="s">
        <v>428</v>
      </c>
      <c r="I274" s="137" t="s">
        <v>178</v>
      </c>
      <c r="J274" s="142">
        <v>1</v>
      </c>
      <c r="K274" s="142"/>
      <c r="L274" s="143">
        <v>87.855679999999992</v>
      </c>
      <c r="N274" s="143">
        <f t="shared" si="4"/>
        <v>87.855679999999992</v>
      </c>
    </row>
    <row r="275" spans="4:14" ht="11.1" customHeight="1" x14ac:dyDescent="0.25">
      <c r="D275" s="137">
        <v>2</v>
      </c>
      <c r="E275" s="137"/>
      <c r="G275" s="141">
        <v>5044153</v>
      </c>
      <c r="H275" s="137" t="s">
        <v>429</v>
      </c>
      <c r="I275" s="137" t="s">
        <v>178</v>
      </c>
      <c r="J275" s="142">
        <v>4</v>
      </c>
      <c r="K275" s="142"/>
      <c r="L275" s="143">
        <v>19.408399999999997</v>
      </c>
      <c r="N275" s="143">
        <f t="shared" si="4"/>
        <v>77.633599999999987</v>
      </c>
    </row>
    <row r="276" spans="4:14" ht="11.1" customHeight="1" x14ac:dyDescent="0.25">
      <c r="D276" s="137">
        <v>3</v>
      </c>
      <c r="E276" s="137"/>
      <c r="G276" s="141">
        <v>5044154</v>
      </c>
      <c r="H276" s="137" t="s">
        <v>430</v>
      </c>
      <c r="I276" s="137" t="s">
        <v>178</v>
      </c>
      <c r="J276" s="142">
        <v>4</v>
      </c>
      <c r="K276" s="142"/>
      <c r="L276" s="143">
        <v>36.725920000000002</v>
      </c>
      <c r="N276" s="143">
        <f t="shared" si="4"/>
        <v>146.90368000000001</v>
      </c>
    </row>
    <row r="277" spans="4:14" ht="11.1" customHeight="1" x14ac:dyDescent="0.25">
      <c r="D277" s="137">
        <v>4</v>
      </c>
      <c r="E277" s="137"/>
      <c r="G277" s="141">
        <v>5044155</v>
      </c>
      <c r="H277" s="137" t="s">
        <v>431</v>
      </c>
      <c r="I277" s="137" t="s">
        <v>178</v>
      </c>
      <c r="J277" s="142">
        <v>1</v>
      </c>
      <c r="K277" s="142"/>
      <c r="L277" s="143">
        <v>91.495360000000005</v>
      </c>
      <c r="N277" s="143">
        <f t="shared" si="4"/>
        <v>91.495360000000005</v>
      </c>
    </row>
    <row r="278" spans="4:14" ht="11.1" customHeight="1" x14ac:dyDescent="0.25">
      <c r="D278" s="137">
        <v>5</v>
      </c>
      <c r="E278" s="137"/>
      <c r="G278" s="141">
        <v>5044156</v>
      </c>
      <c r="H278" s="137" t="s">
        <v>432</v>
      </c>
      <c r="I278" s="137" t="s">
        <v>178</v>
      </c>
      <c r="J278" s="142">
        <v>4</v>
      </c>
      <c r="K278" s="142"/>
      <c r="L278" s="143">
        <v>33.192720000000001</v>
      </c>
      <c r="N278" s="143">
        <f t="shared" si="4"/>
        <v>132.77088000000001</v>
      </c>
    </row>
    <row r="279" spans="4:14" ht="11.1" customHeight="1" x14ac:dyDescent="0.25">
      <c r="D279" s="137">
        <v>6</v>
      </c>
      <c r="E279" s="137"/>
      <c r="G279" s="141">
        <v>5044157</v>
      </c>
      <c r="H279" s="137" t="s">
        <v>433</v>
      </c>
      <c r="I279" s="137" t="s">
        <v>242</v>
      </c>
      <c r="J279" s="142">
        <v>1</v>
      </c>
      <c r="K279" s="142"/>
      <c r="L279" s="143">
        <v>31.392240000000001</v>
      </c>
      <c r="N279" s="143">
        <f t="shared" si="4"/>
        <v>31.392240000000001</v>
      </c>
    </row>
    <row r="280" spans="4:14" ht="11.1" customHeight="1" x14ac:dyDescent="0.25">
      <c r="D280" s="137">
        <v>7</v>
      </c>
      <c r="E280" s="137"/>
      <c r="G280" s="141">
        <v>5044158</v>
      </c>
      <c r="H280" s="137" t="s">
        <v>434</v>
      </c>
      <c r="I280" s="137" t="s">
        <v>178</v>
      </c>
      <c r="J280" s="142">
        <v>1</v>
      </c>
      <c r="K280" s="142"/>
      <c r="L280" s="143">
        <v>29.678879999999999</v>
      </c>
      <c r="N280" s="143">
        <f t="shared" si="4"/>
        <v>29.678879999999999</v>
      </c>
    </row>
    <row r="281" spans="4:14" ht="11.1" customHeight="1" x14ac:dyDescent="0.25">
      <c r="D281" s="137">
        <v>1</v>
      </c>
      <c r="E281" s="137"/>
      <c r="G281" s="141">
        <v>5044222</v>
      </c>
      <c r="H281" s="137" t="s">
        <v>435</v>
      </c>
      <c r="I281" s="137" t="s">
        <v>182</v>
      </c>
      <c r="J281" s="142">
        <v>12</v>
      </c>
      <c r="K281" s="142"/>
      <c r="L281" s="143">
        <v>72.599999999999994</v>
      </c>
      <c r="N281" s="143">
        <f t="shared" si="4"/>
        <v>871.19999999999993</v>
      </c>
    </row>
    <row r="282" spans="4:14" ht="11.1" customHeight="1" x14ac:dyDescent="0.25">
      <c r="D282" s="137">
        <v>1</v>
      </c>
      <c r="E282" s="137"/>
      <c r="G282" s="141">
        <v>5044678</v>
      </c>
      <c r="H282" s="137" t="s">
        <v>436</v>
      </c>
      <c r="I282" s="137" t="s">
        <v>178</v>
      </c>
      <c r="J282" s="142">
        <v>2</v>
      </c>
      <c r="K282" s="142"/>
      <c r="L282" s="143">
        <v>115.34688</v>
      </c>
      <c r="N282" s="143">
        <f t="shared" si="4"/>
        <v>230.69376</v>
      </c>
    </row>
    <row r="283" spans="4:14" ht="10.5" customHeight="1" x14ac:dyDescent="0.25">
      <c r="D283" s="137">
        <v>2</v>
      </c>
      <c r="E283" s="137"/>
      <c r="G283" s="141">
        <v>5044677</v>
      </c>
      <c r="H283" s="137" t="s">
        <v>437</v>
      </c>
      <c r="I283" s="137" t="s">
        <v>178</v>
      </c>
      <c r="J283" s="142">
        <v>2</v>
      </c>
      <c r="K283" s="142"/>
      <c r="L283" s="143">
        <v>85.280799999999999</v>
      </c>
      <c r="N283" s="143">
        <f t="shared" si="4"/>
        <v>170.5616</v>
      </c>
    </row>
    <row r="284" spans="4:14" ht="11.1" customHeight="1" x14ac:dyDescent="0.25">
      <c r="D284" s="137">
        <v>1</v>
      </c>
      <c r="E284" s="137"/>
      <c r="G284" s="141">
        <v>5043668</v>
      </c>
      <c r="H284" s="137" t="s">
        <v>421</v>
      </c>
      <c r="I284" s="137" t="s">
        <v>182</v>
      </c>
      <c r="J284" s="142">
        <v>4</v>
      </c>
      <c r="K284" s="142"/>
      <c r="L284" s="143">
        <v>72.599999999999994</v>
      </c>
      <c r="N284" s="143">
        <f t="shared" si="4"/>
        <v>290.39999999999998</v>
      </c>
    </row>
    <row r="285" spans="4:14" ht="11.1" customHeight="1" x14ac:dyDescent="0.25">
      <c r="D285" s="137">
        <v>1</v>
      </c>
      <c r="E285" s="137"/>
      <c r="G285" s="141">
        <v>5044700</v>
      </c>
      <c r="H285" s="137" t="s">
        <v>438</v>
      </c>
      <c r="I285" s="137" t="s">
        <v>263</v>
      </c>
      <c r="J285" s="142">
        <v>4</v>
      </c>
      <c r="K285" s="142"/>
      <c r="L285" s="143">
        <v>42.717840000000002</v>
      </c>
      <c r="N285" s="143">
        <f t="shared" si="4"/>
        <v>170.87136000000001</v>
      </c>
    </row>
    <row r="286" spans="4:14" ht="11.1" customHeight="1" x14ac:dyDescent="0.25">
      <c r="D286" s="137">
        <v>2</v>
      </c>
      <c r="E286" s="137"/>
      <c r="G286" s="141">
        <v>5044701</v>
      </c>
      <c r="H286" s="137" t="s">
        <v>439</v>
      </c>
      <c r="I286" s="137" t="s">
        <v>178</v>
      </c>
      <c r="J286" s="142">
        <v>1</v>
      </c>
      <c r="K286" s="142"/>
      <c r="L286" s="143">
        <v>28.159120000000001</v>
      </c>
      <c r="N286" s="143">
        <f t="shared" si="4"/>
        <v>28.159120000000001</v>
      </c>
    </row>
    <row r="287" spans="4:14" ht="11.1" customHeight="1" x14ac:dyDescent="0.25">
      <c r="D287" s="137">
        <v>3</v>
      </c>
      <c r="E287" s="137"/>
      <c r="G287" s="141">
        <v>5044702</v>
      </c>
      <c r="H287" s="137" t="s">
        <v>440</v>
      </c>
      <c r="I287" s="137" t="s">
        <v>178</v>
      </c>
      <c r="J287" s="142">
        <v>1</v>
      </c>
      <c r="K287" s="142"/>
      <c r="L287" s="143">
        <v>31.827840000000002</v>
      </c>
      <c r="N287" s="143">
        <f t="shared" si="4"/>
        <v>31.827840000000002</v>
      </c>
    </row>
    <row r="288" spans="4:14" ht="11.1" customHeight="1" x14ac:dyDescent="0.25">
      <c r="D288" s="137">
        <v>4</v>
      </c>
      <c r="E288" s="137"/>
      <c r="G288" s="141">
        <v>5044703</v>
      </c>
      <c r="H288" s="137" t="s">
        <v>441</v>
      </c>
      <c r="I288" s="137" t="s">
        <v>178</v>
      </c>
      <c r="J288" s="142">
        <v>1</v>
      </c>
      <c r="K288" s="142"/>
      <c r="L288" s="143">
        <v>49.619680000000002</v>
      </c>
      <c r="N288" s="143">
        <f t="shared" si="4"/>
        <v>49.619680000000002</v>
      </c>
    </row>
    <row r="289" spans="4:14" ht="11.1" customHeight="1" x14ac:dyDescent="0.25">
      <c r="D289" s="137">
        <v>1</v>
      </c>
      <c r="E289" s="137"/>
      <c r="G289" s="141">
        <v>5044704</v>
      </c>
      <c r="H289" s="137" t="s">
        <v>442</v>
      </c>
      <c r="I289" s="137" t="s">
        <v>182</v>
      </c>
      <c r="J289" s="142">
        <v>1</v>
      </c>
      <c r="K289" s="142"/>
      <c r="L289" s="143">
        <v>72.599999999999994</v>
      </c>
      <c r="N289" s="143">
        <f t="shared" si="4"/>
        <v>72.599999999999994</v>
      </c>
    </row>
    <row r="290" spans="4:14" ht="11.1" customHeight="1" x14ac:dyDescent="0.25">
      <c r="D290" s="137">
        <v>1</v>
      </c>
      <c r="E290" s="137"/>
      <c r="G290" s="141">
        <v>5044804</v>
      </c>
      <c r="H290" s="137" t="s">
        <v>443</v>
      </c>
      <c r="I290" s="137" t="s">
        <v>178</v>
      </c>
      <c r="J290" s="142">
        <v>1</v>
      </c>
      <c r="K290" s="142"/>
      <c r="L290" s="143">
        <v>205.21600000000001</v>
      </c>
      <c r="N290" s="143">
        <f t="shared" si="4"/>
        <v>205.21600000000001</v>
      </c>
    </row>
    <row r="291" spans="4:14" ht="11.1" customHeight="1" x14ac:dyDescent="0.25">
      <c r="D291" s="137">
        <v>2</v>
      </c>
      <c r="E291" s="137"/>
      <c r="G291" s="141">
        <v>5044805</v>
      </c>
      <c r="H291" s="137" t="s">
        <v>444</v>
      </c>
      <c r="I291" s="137" t="s">
        <v>178</v>
      </c>
      <c r="J291" s="142">
        <v>1</v>
      </c>
      <c r="K291" s="142"/>
      <c r="L291" s="143">
        <v>79.298560000000009</v>
      </c>
      <c r="N291" s="143">
        <f t="shared" si="4"/>
        <v>79.298560000000009</v>
      </c>
    </row>
    <row r="292" spans="4:14" ht="11.1" customHeight="1" x14ac:dyDescent="0.25">
      <c r="D292" s="137">
        <v>3</v>
      </c>
      <c r="E292" s="137"/>
      <c r="G292" s="141">
        <v>5044806</v>
      </c>
      <c r="H292" s="137" t="s">
        <v>445</v>
      </c>
      <c r="I292" s="137" t="s">
        <v>178</v>
      </c>
      <c r="J292" s="142">
        <v>1</v>
      </c>
      <c r="K292" s="142"/>
      <c r="L292" s="143">
        <v>186.01087999999999</v>
      </c>
      <c r="N292" s="143">
        <f t="shared" si="4"/>
        <v>186.01087999999999</v>
      </c>
    </row>
    <row r="293" spans="4:14" ht="11.1" customHeight="1" x14ac:dyDescent="0.25">
      <c r="D293" s="137">
        <v>1</v>
      </c>
      <c r="E293" s="137"/>
      <c r="G293" s="141">
        <v>5044704</v>
      </c>
      <c r="H293" s="137" t="s">
        <v>442</v>
      </c>
      <c r="I293" s="137" t="s">
        <v>182</v>
      </c>
      <c r="J293" s="142">
        <v>2</v>
      </c>
      <c r="K293" s="142"/>
      <c r="L293" s="143">
        <v>72.599999999999994</v>
      </c>
      <c r="N293" s="143">
        <f t="shared" si="4"/>
        <v>145.19999999999999</v>
      </c>
    </row>
    <row r="294" spans="4:14" ht="11.1" customHeight="1" x14ac:dyDescent="0.25">
      <c r="D294" s="137">
        <v>1</v>
      </c>
      <c r="E294" s="137"/>
      <c r="G294" s="141">
        <v>5044812</v>
      </c>
      <c r="H294" s="137" t="s">
        <v>446</v>
      </c>
      <c r="I294" s="137" t="s">
        <v>178</v>
      </c>
      <c r="J294" s="142">
        <v>1</v>
      </c>
      <c r="K294" s="142"/>
      <c r="L294" s="143">
        <v>93.60560000000001</v>
      </c>
      <c r="N294" s="143">
        <f t="shared" si="4"/>
        <v>93.60560000000001</v>
      </c>
    </row>
    <row r="295" spans="4:14" ht="11.1" customHeight="1" x14ac:dyDescent="0.25">
      <c r="D295" s="137">
        <v>2</v>
      </c>
      <c r="E295" s="137"/>
      <c r="G295" s="141">
        <v>5044813</v>
      </c>
      <c r="H295" s="137" t="s">
        <v>447</v>
      </c>
      <c r="I295" s="137" t="s">
        <v>178</v>
      </c>
      <c r="J295" s="142">
        <v>1</v>
      </c>
      <c r="K295" s="142"/>
      <c r="L295" s="143">
        <v>64.526880000000006</v>
      </c>
      <c r="N295" s="143">
        <f t="shared" si="4"/>
        <v>64.526880000000006</v>
      </c>
    </row>
    <row r="296" spans="4:14" ht="11.1" customHeight="1" x14ac:dyDescent="0.25">
      <c r="D296" s="137">
        <v>1</v>
      </c>
      <c r="E296" s="137"/>
      <c r="G296" s="141">
        <v>5043999</v>
      </c>
      <c r="H296" s="137" t="s">
        <v>427</v>
      </c>
      <c r="I296" s="137" t="s">
        <v>182</v>
      </c>
      <c r="J296" s="142">
        <v>2</v>
      </c>
      <c r="K296" s="142"/>
      <c r="L296" s="143">
        <v>72.599999999999994</v>
      </c>
      <c r="N296" s="143">
        <f t="shared" si="4"/>
        <v>145.19999999999999</v>
      </c>
    </row>
    <row r="297" spans="4:14" ht="11.1" customHeight="1" x14ac:dyDescent="0.25">
      <c r="D297" s="137">
        <v>1</v>
      </c>
      <c r="E297" s="137"/>
      <c r="G297" s="141">
        <v>5045736</v>
      </c>
      <c r="H297" s="137" t="s">
        <v>448</v>
      </c>
      <c r="I297" s="137" t="s">
        <v>178</v>
      </c>
      <c r="J297" s="142">
        <v>4</v>
      </c>
      <c r="K297" s="142"/>
      <c r="L297" s="143">
        <v>43.73424</v>
      </c>
      <c r="N297" s="143">
        <f t="shared" si="4"/>
        <v>174.93696</v>
      </c>
    </row>
    <row r="298" spans="4:14" ht="11.1" customHeight="1" x14ac:dyDescent="0.25">
      <c r="D298" s="137">
        <v>2</v>
      </c>
      <c r="E298" s="137"/>
      <c r="G298" s="141">
        <v>5045737</v>
      </c>
      <c r="H298" s="137" t="s">
        <v>449</v>
      </c>
      <c r="I298" s="137" t="s">
        <v>178</v>
      </c>
      <c r="J298" s="142">
        <v>1</v>
      </c>
      <c r="K298" s="142"/>
      <c r="L298" s="143">
        <v>27.01688</v>
      </c>
      <c r="N298" s="143">
        <f t="shared" si="4"/>
        <v>27.01688</v>
      </c>
    </row>
    <row r="299" spans="4:14" ht="11.1" customHeight="1" x14ac:dyDescent="0.25">
      <c r="D299" s="137">
        <v>3</v>
      </c>
      <c r="E299" s="137"/>
      <c r="G299" s="141">
        <v>5045738</v>
      </c>
      <c r="H299" s="137" t="s">
        <v>450</v>
      </c>
      <c r="I299" s="137" t="s">
        <v>178</v>
      </c>
      <c r="J299" s="142">
        <v>1</v>
      </c>
      <c r="K299" s="142"/>
      <c r="L299" s="143">
        <v>38.671599999999998</v>
      </c>
      <c r="N299" s="143">
        <f t="shared" si="4"/>
        <v>38.671599999999998</v>
      </c>
    </row>
    <row r="300" spans="4:14" ht="11.1" customHeight="1" x14ac:dyDescent="0.25">
      <c r="D300" s="137">
        <v>4</v>
      </c>
      <c r="E300" s="137"/>
      <c r="G300" s="141">
        <v>5045739</v>
      </c>
      <c r="H300" s="137" t="s">
        <v>451</v>
      </c>
      <c r="I300" s="137" t="s">
        <v>178</v>
      </c>
      <c r="J300" s="142">
        <v>1</v>
      </c>
      <c r="K300" s="142"/>
      <c r="L300" s="143">
        <v>29.194880000000001</v>
      </c>
      <c r="N300" s="143">
        <f t="shared" si="4"/>
        <v>29.194880000000001</v>
      </c>
    </row>
    <row r="301" spans="4:14" ht="9.75" customHeight="1" x14ac:dyDescent="0.25">
      <c r="D301" s="137">
        <v>5</v>
      </c>
      <c r="E301" s="137"/>
      <c r="G301" s="141">
        <v>5045743</v>
      </c>
      <c r="H301" s="137" t="s">
        <v>452</v>
      </c>
      <c r="I301" s="137" t="s">
        <v>178</v>
      </c>
      <c r="J301" s="142">
        <v>2</v>
      </c>
      <c r="K301" s="142"/>
      <c r="L301" s="143">
        <v>41.527200000000001</v>
      </c>
      <c r="N301" s="143">
        <f t="shared" si="4"/>
        <v>83.054400000000001</v>
      </c>
    </row>
    <row r="302" spans="4:14" ht="11.1" customHeight="1" x14ac:dyDescent="0.25">
      <c r="D302" s="137">
        <v>1</v>
      </c>
      <c r="E302" s="137"/>
      <c r="G302" s="141">
        <v>5045740</v>
      </c>
      <c r="H302" s="137" t="s">
        <v>453</v>
      </c>
      <c r="I302" s="137" t="s">
        <v>182</v>
      </c>
      <c r="J302" s="142">
        <v>1</v>
      </c>
      <c r="K302" s="142"/>
      <c r="L302" s="143">
        <v>72.599999999999994</v>
      </c>
      <c r="N302" s="143">
        <f t="shared" si="4"/>
        <v>72.599999999999994</v>
      </c>
    </row>
    <row r="303" spans="4:14" ht="11.1" customHeight="1" x14ac:dyDescent="0.25">
      <c r="D303" s="137">
        <v>1</v>
      </c>
      <c r="E303" s="137"/>
      <c r="G303" s="141">
        <v>5045845</v>
      </c>
      <c r="H303" s="137" t="s">
        <v>454</v>
      </c>
      <c r="I303" s="137" t="s">
        <v>178</v>
      </c>
      <c r="J303" s="142">
        <v>4</v>
      </c>
      <c r="K303" s="142"/>
      <c r="L303" s="143">
        <v>30.104799999999997</v>
      </c>
      <c r="N303" s="143">
        <f t="shared" si="4"/>
        <v>120.41919999999999</v>
      </c>
    </row>
    <row r="304" spans="4:14" ht="11.1" customHeight="1" x14ac:dyDescent="0.25">
      <c r="D304" s="137">
        <v>2</v>
      </c>
      <c r="E304" s="137"/>
      <c r="G304" s="141">
        <v>5045846</v>
      </c>
      <c r="H304" s="137" t="s">
        <v>455</v>
      </c>
      <c r="I304" s="137" t="s">
        <v>178</v>
      </c>
      <c r="J304" s="142">
        <v>1</v>
      </c>
      <c r="K304" s="142"/>
      <c r="L304" s="143">
        <v>28.159120000000001</v>
      </c>
      <c r="N304" s="143">
        <f t="shared" si="4"/>
        <v>28.159120000000001</v>
      </c>
    </row>
    <row r="305" spans="4:14" ht="11.1" customHeight="1" x14ac:dyDescent="0.25">
      <c r="D305" s="137">
        <v>3</v>
      </c>
      <c r="E305" s="137"/>
      <c r="G305" s="141">
        <v>5045847</v>
      </c>
      <c r="H305" s="137" t="s">
        <v>456</v>
      </c>
      <c r="I305" s="137" t="s">
        <v>178</v>
      </c>
      <c r="J305" s="142">
        <v>1</v>
      </c>
      <c r="K305" s="142"/>
      <c r="L305" s="143">
        <v>49.619680000000002</v>
      </c>
      <c r="N305" s="143">
        <f t="shared" si="4"/>
        <v>49.619680000000002</v>
      </c>
    </row>
    <row r="306" spans="4:14" ht="11.1" customHeight="1" x14ac:dyDescent="0.25">
      <c r="D306" s="137">
        <v>1</v>
      </c>
      <c r="E306" s="137"/>
      <c r="G306" s="141">
        <v>5043999</v>
      </c>
      <c r="H306" s="137" t="s">
        <v>427</v>
      </c>
      <c r="I306" s="137" t="s">
        <v>182</v>
      </c>
      <c r="J306" s="142">
        <v>4</v>
      </c>
      <c r="K306" s="142"/>
      <c r="L306" s="143">
        <v>72.599999999999994</v>
      </c>
      <c r="N306" s="143">
        <f t="shared" si="4"/>
        <v>290.39999999999998</v>
      </c>
    </row>
    <row r="307" spans="4:14" ht="11.1" customHeight="1" x14ac:dyDescent="0.25">
      <c r="D307" s="137">
        <v>1</v>
      </c>
      <c r="E307" s="137"/>
      <c r="G307" s="141">
        <v>5045983</v>
      </c>
      <c r="H307" s="137" t="s">
        <v>457</v>
      </c>
      <c r="I307" s="137" t="s">
        <v>178</v>
      </c>
      <c r="J307" s="142">
        <v>1</v>
      </c>
      <c r="K307" s="142"/>
      <c r="L307" s="143">
        <v>221.16863999999998</v>
      </c>
      <c r="N307" s="143">
        <f t="shared" si="4"/>
        <v>221.16863999999998</v>
      </c>
    </row>
    <row r="308" spans="4:14" ht="11.1" customHeight="1" x14ac:dyDescent="0.25">
      <c r="D308" s="137">
        <v>1</v>
      </c>
      <c r="E308" s="137"/>
      <c r="G308" s="141">
        <v>5045984</v>
      </c>
      <c r="H308" s="137" t="s">
        <v>458</v>
      </c>
      <c r="I308" s="137" t="s">
        <v>182</v>
      </c>
      <c r="J308" s="142">
        <v>3</v>
      </c>
      <c r="K308" s="142"/>
      <c r="L308" s="143">
        <v>72.599999999999994</v>
      </c>
      <c r="N308" s="143">
        <f t="shared" si="4"/>
        <v>217.79999999999998</v>
      </c>
    </row>
    <row r="309" spans="4:14" ht="11.1" customHeight="1" x14ac:dyDescent="0.25">
      <c r="D309" s="137">
        <v>1</v>
      </c>
      <c r="E309" s="137"/>
      <c r="G309" s="141">
        <v>5046394</v>
      </c>
      <c r="H309" s="137" t="s">
        <v>459</v>
      </c>
      <c r="I309" s="137" t="s">
        <v>178</v>
      </c>
      <c r="J309" s="142">
        <v>1</v>
      </c>
      <c r="K309" s="142"/>
      <c r="L309" s="143">
        <v>38.274720000000002</v>
      </c>
      <c r="N309" s="143">
        <f t="shared" si="4"/>
        <v>38.274720000000002</v>
      </c>
    </row>
    <row r="310" spans="4:14" ht="11.1" customHeight="1" x14ac:dyDescent="0.25">
      <c r="D310" s="137">
        <v>2</v>
      </c>
      <c r="E310" s="137"/>
      <c r="G310" s="141">
        <v>5046395</v>
      </c>
      <c r="H310" s="137" t="s">
        <v>460</v>
      </c>
      <c r="I310" s="137" t="s">
        <v>178</v>
      </c>
      <c r="J310" s="142">
        <v>4</v>
      </c>
      <c r="K310" s="142"/>
      <c r="L310" s="143">
        <v>28.914159999999999</v>
      </c>
      <c r="N310" s="143">
        <f t="shared" si="4"/>
        <v>115.65664</v>
      </c>
    </row>
    <row r="311" spans="4:14" ht="11.1" customHeight="1" x14ac:dyDescent="0.25">
      <c r="D311" s="137">
        <v>3</v>
      </c>
      <c r="E311" s="137"/>
      <c r="G311" s="141">
        <v>5046396</v>
      </c>
      <c r="H311" s="137" t="s">
        <v>461</v>
      </c>
      <c r="I311" s="137" t="s">
        <v>178</v>
      </c>
      <c r="J311" s="142">
        <v>1</v>
      </c>
      <c r="K311" s="142"/>
      <c r="L311" s="143">
        <v>28.904480000000003</v>
      </c>
      <c r="N311" s="143">
        <f t="shared" si="4"/>
        <v>28.904480000000003</v>
      </c>
    </row>
    <row r="312" spans="4:14" ht="11.1" customHeight="1" x14ac:dyDescent="0.25">
      <c r="D312" s="137">
        <v>4</v>
      </c>
      <c r="E312" s="137"/>
      <c r="G312" s="141">
        <v>5046397</v>
      </c>
      <c r="H312" s="137" t="s">
        <v>462</v>
      </c>
      <c r="I312" s="137" t="s">
        <v>178</v>
      </c>
      <c r="J312" s="142">
        <v>1</v>
      </c>
      <c r="K312" s="142"/>
      <c r="L312" s="143">
        <v>35.312640000000002</v>
      </c>
      <c r="N312" s="143">
        <f t="shared" si="4"/>
        <v>35.312640000000002</v>
      </c>
    </row>
    <row r="313" spans="4:14" ht="11.1" customHeight="1" x14ac:dyDescent="0.25">
      <c r="D313" s="137">
        <v>5</v>
      </c>
      <c r="E313" s="137"/>
      <c r="G313" s="141">
        <v>5046398</v>
      </c>
      <c r="H313" s="137" t="s">
        <v>463</v>
      </c>
      <c r="I313" s="137" t="s">
        <v>464</v>
      </c>
      <c r="J313" s="142">
        <v>1</v>
      </c>
      <c r="K313" s="142"/>
      <c r="L313" s="143">
        <v>15.95</v>
      </c>
      <c r="N313" s="143">
        <f t="shared" si="4"/>
        <v>15.95</v>
      </c>
    </row>
    <row r="314" spans="4:14" ht="11.1" customHeight="1" x14ac:dyDescent="0.25">
      <c r="D314" s="137">
        <v>6</v>
      </c>
      <c r="E314" s="137"/>
      <c r="G314" s="141">
        <v>5046400</v>
      </c>
      <c r="H314" s="137" t="s">
        <v>465</v>
      </c>
      <c r="I314" s="137" t="s">
        <v>178</v>
      </c>
      <c r="J314" s="142">
        <v>1</v>
      </c>
      <c r="K314" s="142"/>
      <c r="L314" s="143">
        <v>18.876000000000001</v>
      </c>
      <c r="N314" s="143">
        <f t="shared" si="4"/>
        <v>18.876000000000001</v>
      </c>
    </row>
    <row r="315" spans="4:14" ht="11.1" customHeight="1" x14ac:dyDescent="0.25">
      <c r="D315" s="137">
        <v>7</v>
      </c>
      <c r="E315" s="137"/>
      <c r="G315" s="141">
        <v>5046403</v>
      </c>
      <c r="H315" s="137" t="s">
        <v>466</v>
      </c>
      <c r="I315" s="137" t="s">
        <v>216</v>
      </c>
      <c r="J315" s="142">
        <v>4</v>
      </c>
      <c r="K315" s="142"/>
      <c r="L315" s="143">
        <v>43.73424</v>
      </c>
      <c r="N315" s="143">
        <f t="shared" si="4"/>
        <v>174.93696</v>
      </c>
    </row>
    <row r="316" spans="4:14" ht="11.1" customHeight="1" x14ac:dyDescent="0.25">
      <c r="D316" s="137">
        <v>1</v>
      </c>
      <c r="E316" s="137"/>
      <c r="G316" s="141">
        <v>5046402</v>
      </c>
      <c r="H316" s="137" t="s">
        <v>467</v>
      </c>
      <c r="I316" s="137" t="s">
        <v>182</v>
      </c>
      <c r="J316" s="142">
        <v>3</v>
      </c>
      <c r="K316" s="142"/>
      <c r="L316" s="143">
        <v>72.599999999999994</v>
      </c>
      <c r="N316" s="143">
        <f t="shared" si="4"/>
        <v>217.79999999999998</v>
      </c>
    </row>
    <row r="317" spans="4:14" ht="11.1" customHeight="1" x14ac:dyDescent="0.25">
      <c r="D317" s="137">
        <v>1</v>
      </c>
      <c r="E317" s="137"/>
      <c r="G317" s="141">
        <v>5046424</v>
      </c>
      <c r="H317" s="137" t="s">
        <v>468</v>
      </c>
      <c r="I317" s="137" t="s">
        <v>464</v>
      </c>
      <c r="J317" s="142">
        <v>3.5</v>
      </c>
      <c r="K317" s="142"/>
      <c r="L317" s="143">
        <v>41.14</v>
      </c>
      <c r="N317" s="143">
        <f t="shared" si="4"/>
        <v>143.99</v>
      </c>
    </row>
    <row r="318" spans="4:14" ht="11.1" customHeight="1" x14ac:dyDescent="0.25">
      <c r="D318" s="137">
        <v>2</v>
      </c>
      <c r="E318" s="137"/>
      <c r="G318" s="141">
        <v>5046425</v>
      </c>
      <c r="H318" s="137" t="s">
        <v>469</v>
      </c>
      <c r="I318" s="137" t="s">
        <v>178</v>
      </c>
      <c r="J318" s="142">
        <v>1</v>
      </c>
      <c r="K318" s="142"/>
      <c r="L318" s="143">
        <v>31.072800000000001</v>
      </c>
      <c r="N318" s="143">
        <f t="shared" si="4"/>
        <v>31.072800000000001</v>
      </c>
    </row>
    <row r="319" spans="4:14" ht="11.1" customHeight="1" x14ac:dyDescent="0.25">
      <c r="D319" s="137">
        <v>3</v>
      </c>
      <c r="E319" s="137"/>
      <c r="G319" s="141">
        <v>5046426</v>
      </c>
      <c r="H319" s="137" t="s">
        <v>470</v>
      </c>
      <c r="I319" s="137" t="s">
        <v>178</v>
      </c>
      <c r="J319" s="142">
        <v>1</v>
      </c>
      <c r="K319" s="142"/>
      <c r="L319" s="143">
        <v>54.3048</v>
      </c>
      <c r="N319" s="143">
        <f t="shared" si="4"/>
        <v>54.3048</v>
      </c>
    </row>
    <row r="320" spans="4:14" ht="11.1" customHeight="1" x14ac:dyDescent="0.25">
      <c r="D320" s="137">
        <v>4</v>
      </c>
      <c r="E320" s="137"/>
      <c r="G320" s="141">
        <v>5046427</v>
      </c>
      <c r="H320" s="137" t="s">
        <v>471</v>
      </c>
      <c r="I320" s="137" t="s">
        <v>178</v>
      </c>
      <c r="J320" s="142">
        <v>1</v>
      </c>
      <c r="K320" s="142"/>
      <c r="L320" s="143">
        <v>27.655760000000001</v>
      </c>
      <c r="N320" s="143">
        <f t="shared" si="4"/>
        <v>27.655760000000001</v>
      </c>
    </row>
    <row r="321" spans="1:15" ht="11.1" customHeight="1" x14ac:dyDescent="0.25">
      <c r="D321" s="137">
        <v>1</v>
      </c>
      <c r="E321" s="137"/>
      <c r="G321" s="141">
        <v>5046428</v>
      </c>
      <c r="H321" s="137" t="s">
        <v>472</v>
      </c>
      <c r="I321" s="137" t="s">
        <v>182</v>
      </c>
      <c r="J321" s="142">
        <v>1</v>
      </c>
      <c r="K321" s="142"/>
      <c r="L321" s="143">
        <v>72.599999999999994</v>
      </c>
      <c r="N321" s="143">
        <f t="shared" si="4"/>
        <v>72.599999999999994</v>
      </c>
    </row>
    <row r="322" spans="1:15" ht="10.35" customHeight="1" x14ac:dyDescent="0.25">
      <c r="N322" s="143"/>
    </row>
    <row r="323" spans="1:15" ht="10.35" customHeight="1" x14ac:dyDescent="0.25">
      <c r="N323" s="143"/>
    </row>
    <row r="324" spans="1:15" ht="19.5" customHeight="1" x14ac:dyDescent="0.25">
      <c r="I324" s="138"/>
      <c r="J324" s="142"/>
      <c r="K324" s="142"/>
      <c r="O324" s="143">
        <f>SUM(N244:N323)</f>
        <v>9988.4408799999965</v>
      </c>
    </row>
    <row r="325" spans="1:15" ht="17.25" customHeight="1" x14ac:dyDescent="0.25">
      <c r="N325" s="143"/>
    </row>
    <row r="326" spans="1:15" ht="17.25" customHeight="1" x14ac:dyDescent="0.25">
      <c r="A326" s="138" t="s">
        <v>473</v>
      </c>
      <c r="N326" s="143"/>
    </row>
    <row r="327" spans="1:15" ht="11.1" customHeight="1" x14ac:dyDescent="0.25">
      <c r="D327" s="137">
        <v>1</v>
      </c>
      <c r="E327" s="137"/>
      <c r="G327" s="141">
        <v>19392</v>
      </c>
      <c r="H327" s="137" t="s">
        <v>474</v>
      </c>
      <c r="I327" s="137" t="s">
        <v>178</v>
      </c>
      <c r="J327" s="142">
        <v>4</v>
      </c>
      <c r="K327" s="142"/>
      <c r="L327" s="143">
        <v>29.659520000000001</v>
      </c>
      <c r="N327" s="143">
        <f t="shared" si="4"/>
        <v>118.63808</v>
      </c>
    </row>
    <row r="328" spans="1:15" ht="11.1" customHeight="1" x14ac:dyDescent="0.25">
      <c r="D328" s="137">
        <v>2</v>
      </c>
      <c r="E328" s="137"/>
      <c r="G328" s="141">
        <v>20994</v>
      </c>
      <c r="H328" s="137" t="s">
        <v>475</v>
      </c>
      <c r="I328" s="137" t="s">
        <v>307</v>
      </c>
      <c r="J328" s="142">
        <v>1</v>
      </c>
      <c r="K328" s="142"/>
      <c r="L328" s="143">
        <v>173.93991999999997</v>
      </c>
      <c r="N328" s="143">
        <f t="shared" si="4"/>
        <v>173.93991999999997</v>
      </c>
    </row>
    <row r="329" spans="1:15" ht="11.1" customHeight="1" x14ac:dyDescent="0.25">
      <c r="D329" s="137">
        <v>3</v>
      </c>
      <c r="E329" s="137"/>
      <c r="G329" s="141">
        <v>1730</v>
      </c>
      <c r="H329" s="137" t="s">
        <v>476</v>
      </c>
      <c r="I329" s="137" t="s">
        <v>178</v>
      </c>
      <c r="J329" s="142">
        <v>1</v>
      </c>
      <c r="K329" s="142"/>
      <c r="L329" s="143">
        <v>35.35136</v>
      </c>
      <c r="N329" s="143">
        <f t="shared" si="4"/>
        <v>35.35136</v>
      </c>
    </row>
    <row r="330" spans="1:15" ht="11.1" customHeight="1" x14ac:dyDescent="0.25">
      <c r="D330" s="137">
        <v>4</v>
      </c>
      <c r="E330" s="137"/>
      <c r="G330" s="141">
        <v>5041359</v>
      </c>
      <c r="H330" s="137" t="s">
        <v>477</v>
      </c>
      <c r="I330" s="137" t="s">
        <v>178</v>
      </c>
      <c r="J330" s="142">
        <v>1</v>
      </c>
      <c r="K330" s="142"/>
      <c r="L330" s="143">
        <v>28.488239999999998</v>
      </c>
      <c r="N330" s="143">
        <f t="shared" si="4"/>
        <v>28.488239999999998</v>
      </c>
    </row>
    <row r="331" spans="1:15" ht="11.1" customHeight="1" x14ac:dyDescent="0.25">
      <c r="D331" s="137">
        <v>5</v>
      </c>
      <c r="E331" s="137"/>
      <c r="G331" s="141">
        <v>252</v>
      </c>
      <c r="H331" s="137" t="s">
        <v>478</v>
      </c>
      <c r="I331" s="137" t="s">
        <v>178</v>
      </c>
      <c r="J331" s="142">
        <v>1</v>
      </c>
      <c r="K331" s="142"/>
      <c r="L331" s="143">
        <v>232.29095999999998</v>
      </c>
      <c r="N331" s="143">
        <f t="shared" ref="N331:N394" si="5">L331*J331</f>
        <v>232.29095999999998</v>
      </c>
    </row>
    <row r="332" spans="1:15" ht="11.1" customHeight="1" x14ac:dyDescent="0.25">
      <c r="D332" s="137">
        <v>6</v>
      </c>
      <c r="E332" s="137"/>
      <c r="G332" s="141">
        <v>21180</v>
      </c>
      <c r="H332" s="137" t="s">
        <v>479</v>
      </c>
      <c r="I332" s="137" t="s">
        <v>178</v>
      </c>
      <c r="J332" s="142">
        <v>1</v>
      </c>
      <c r="K332" s="142"/>
      <c r="L332" s="143">
        <v>110.54559999999999</v>
      </c>
      <c r="N332" s="143">
        <f t="shared" si="5"/>
        <v>110.54559999999999</v>
      </c>
    </row>
    <row r="333" spans="1:15" ht="11.1" customHeight="1" x14ac:dyDescent="0.25">
      <c r="D333" s="137">
        <v>1</v>
      </c>
      <c r="E333" s="137"/>
      <c r="G333" s="141">
        <v>15780</v>
      </c>
      <c r="H333" s="137" t="s">
        <v>415</v>
      </c>
      <c r="I333" s="137" t="s">
        <v>182</v>
      </c>
      <c r="J333" s="142">
        <v>5</v>
      </c>
      <c r="K333" s="142"/>
      <c r="L333" s="143">
        <v>72.599999999999994</v>
      </c>
      <c r="N333" s="143">
        <f t="shared" si="5"/>
        <v>363</v>
      </c>
    </row>
    <row r="334" spans="1:15" ht="11.1" customHeight="1" x14ac:dyDescent="0.25">
      <c r="D334" s="137">
        <v>1</v>
      </c>
      <c r="E334" s="137"/>
      <c r="G334" s="141">
        <v>5043135</v>
      </c>
      <c r="H334" s="137" t="s">
        <v>480</v>
      </c>
      <c r="I334" s="137" t="s">
        <v>178</v>
      </c>
      <c r="J334" s="142">
        <v>2</v>
      </c>
      <c r="K334" s="142"/>
      <c r="L334" s="143">
        <v>43.550319999999999</v>
      </c>
      <c r="N334" s="143">
        <f t="shared" si="5"/>
        <v>87.100639999999999</v>
      </c>
    </row>
    <row r="335" spans="1:15" ht="11.1" customHeight="1" x14ac:dyDescent="0.25">
      <c r="D335" s="137">
        <v>2</v>
      </c>
      <c r="E335" s="137"/>
      <c r="G335" s="141">
        <v>5043136</v>
      </c>
      <c r="H335" s="137" t="s">
        <v>481</v>
      </c>
      <c r="I335" s="137" t="s">
        <v>178</v>
      </c>
      <c r="J335" s="142">
        <v>2</v>
      </c>
      <c r="K335" s="142"/>
      <c r="L335" s="143">
        <v>103.52760000000001</v>
      </c>
      <c r="N335" s="143">
        <f t="shared" si="5"/>
        <v>207.05520000000001</v>
      </c>
    </row>
    <row r="336" spans="1:15" ht="11.1" customHeight="1" x14ac:dyDescent="0.25">
      <c r="D336" s="137">
        <v>3</v>
      </c>
      <c r="E336" s="137"/>
      <c r="G336" s="141">
        <v>5043137</v>
      </c>
      <c r="H336" s="137" t="s">
        <v>482</v>
      </c>
      <c r="I336" s="137" t="s">
        <v>178</v>
      </c>
      <c r="J336" s="142">
        <v>2</v>
      </c>
      <c r="K336" s="142"/>
      <c r="L336" s="143">
        <v>98.464959999999991</v>
      </c>
      <c r="N336" s="143">
        <f t="shared" si="5"/>
        <v>196.92991999999998</v>
      </c>
    </row>
    <row r="337" spans="4:14" ht="11.1" customHeight="1" x14ac:dyDescent="0.25">
      <c r="D337" s="137">
        <v>4</v>
      </c>
      <c r="E337" s="137"/>
      <c r="G337" s="141">
        <v>5043138</v>
      </c>
      <c r="H337" s="137" t="s">
        <v>483</v>
      </c>
      <c r="I337" s="137" t="s">
        <v>178</v>
      </c>
      <c r="J337" s="142">
        <v>2</v>
      </c>
      <c r="K337" s="142"/>
      <c r="L337" s="143">
        <v>41.788560000000004</v>
      </c>
      <c r="N337" s="143">
        <f t="shared" si="5"/>
        <v>83.577120000000008</v>
      </c>
    </row>
    <row r="338" spans="4:14" ht="11.1" customHeight="1" x14ac:dyDescent="0.25">
      <c r="D338" s="137">
        <v>5</v>
      </c>
      <c r="E338" s="137"/>
      <c r="G338" s="141">
        <v>5043139</v>
      </c>
      <c r="H338" s="137" t="s">
        <v>484</v>
      </c>
      <c r="I338" s="137" t="s">
        <v>178</v>
      </c>
      <c r="J338" s="142">
        <v>1</v>
      </c>
      <c r="K338" s="142"/>
      <c r="L338" s="143">
        <v>124.31056000000001</v>
      </c>
      <c r="N338" s="143">
        <f t="shared" si="5"/>
        <v>124.31056000000001</v>
      </c>
    </row>
    <row r="339" spans="4:14" ht="11.1" customHeight="1" x14ac:dyDescent="0.25">
      <c r="D339" s="137">
        <v>6</v>
      </c>
      <c r="E339" s="137"/>
      <c r="G339" s="141">
        <v>5043143</v>
      </c>
      <c r="H339" s="137" t="s">
        <v>485</v>
      </c>
      <c r="I339" s="137" t="s">
        <v>178</v>
      </c>
      <c r="J339" s="142">
        <v>1</v>
      </c>
      <c r="K339" s="142"/>
      <c r="L339" s="143">
        <v>92.724719999999991</v>
      </c>
      <c r="N339" s="143">
        <f t="shared" si="5"/>
        <v>92.724719999999991</v>
      </c>
    </row>
    <row r="340" spans="4:14" ht="11.1" customHeight="1" x14ac:dyDescent="0.25">
      <c r="D340" s="137">
        <v>7</v>
      </c>
      <c r="E340" s="137"/>
      <c r="G340" s="141">
        <v>5043144</v>
      </c>
      <c r="H340" s="137" t="s">
        <v>486</v>
      </c>
      <c r="I340" s="137" t="s">
        <v>178</v>
      </c>
      <c r="J340" s="142">
        <v>1</v>
      </c>
      <c r="K340" s="142"/>
      <c r="L340" s="143">
        <v>25.913360000000001</v>
      </c>
      <c r="N340" s="143">
        <f t="shared" si="5"/>
        <v>25.913360000000001</v>
      </c>
    </row>
    <row r="341" spans="4:14" ht="11.1" customHeight="1" x14ac:dyDescent="0.25">
      <c r="D341" s="137">
        <v>8</v>
      </c>
      <c r="E341" s="137"/>
      <c r="G341" s="141">
        <v>5043145</v>
      </c>
      <c r="H341" s="137" t="s">
        <v>487</v>
      </c>
      <c r="I341" s="137" t="s">
        <v>178</v>
      </c>
      <c r="J341" s="142">
        <v>1</v>
      </c>
      <c r="K341" s="142"/>
      <c r="L341" s="143">
        <v>35.35136</v>
      </c>
      <c r="N341" s="143">
        <f t="shared" si="5"/>
        <v>35.35136</v>
      </c>
    </row>
    <row r="342" spans="4:14" ht="11.1" customHeight="1" x14ac:dyDescent="0.25">
      <c r="D342" s="137">
        <v>9</v>
      </c>
      <c r="E342" s="137"/>
      <c r="G342" s="141">
        <v>5043146</v>
      </c>
      <c r="H342" s="137" t="s">
        <v>488</v>
      </c>
      <c r="I342" s="137" t="s">
        <v>178</v>
      </c>
      <c r="J342" s="142">
        <v>1</v>
      </c>
      <c r="K342" s="142"/>
      <c r="L342" s="143">
        <v>28.488239999999998</v>
      </c>
      <c r="N342" s="143">
        <f t="shared" si="5"/>
        <v>28.488239999999998</v>
      </c>
    </row>
    <row r="343" spans="4:14" ht="11.1" customHeight="1" x14ac:dyDescent="0.25">
      <c r="D343" s="137">
        <v>10</v>
      </c>
      <c r="E343" s="137"/>
      <c r="G343" s="141">
        <v>5043147</v>
      </c>
      <c r="H343" s="137" t="s">
        <v>489</v>
      </c>
      <c r="I343" s="137" t="s">
        <v>263</v>
      </c>
      <c r="J343" s="142">
        <v>3</v>
      </c>
      <c r="K343" s="142"/>
      <c r="L343" s="143">
        <v>38.381200000000007</v>
      </c>
      <c r="N343" s="143">
        <f t="shared" si="5"/>
        <v>115.14360000000002</v>
      </c>
    </row>
    <row r="344" spans="4:14" ht="11.1" customHeight="1" x14ac:dyDescent="0.25">
      <c r="D344" s="137">
        <v>1</v>
      </c>
      <c r="E344" s="137"/>
      <c r="G344" s="141">
        <v>5043261</v>
      </c>
      <c r="H344" s="137" t="s">
        <v>490</v>
      </c>
      <c r="I344" s="137" t="s">
        <v>182</v>
      </c>
      <c r="J344" s="142">
        <v>3</v>
      </c>
      <c r="K344" s="142"/>
      <c r="L344" s="143">
        <v>72.599999999999994</v>
      </c>
      <c r="N344" s="143">
        <f t="shared" si="5"/>
        <v>217.79999999999998</v>
      </c>
    </row>
    <row r="345" spans="4:14" ht="11.1" customHeight="1" x14ac:dyDescent="0.25">
      <c r="D345" s="137">
        <v>1</v>
      </c>
      <c r="E345" s="137"/>
      <c r="G345" s="141">
        <v>5043262</v>
      </c>
      <c r="H345" s="137" t="s">
        <v>491</v>
      </c>
      <c r="I345" s="137" t="s">
        <v>242</v>
      </c>
      <c r="J345" s="142">
        <v>3</v>
      </c>
      <c r="K345" s="142"/>
      <c r="L345" s="143">
        <v>38.381200000000007</v>
      </c>
      <c r="N345" s="143">
        <f t="shared" si="5"/>
        <v>115.14360000000002</v>
      </c>
    </row>
    <row r="346" spans="4:14" ht="11.1" customHeight="1" x14ac:dyDescent="0.25">
      <c r="D346" s="137">
        <v>2</v>
      </c>
      <c r="E346" s="137"/>
      <c r="G346" s="141">
        <v>5043263</v>
      </c>
      <c r="H346" s="137" t="s">
        <v>492</v>
      </c>
      <c r="I346" s="137" t="s">
        <v>178</v>
      </c>
      <c r="J346" s="142">
        <v>1</v>
      </c>
      <c r="K346" s="142"/>
      <c r="L346" s="143">
        <v>177.56992</v>
      </c>
      <c r="N346" s="143">
        <f t="shared" si="5"/>
        <v>177.56992</v>
      </c>
    </row>
    <row r="347" spans="4:14" ht="11.1" customHeight="1" x14ac:dyDescent="0.25">
      <c r="D347" s="137">
        <v>3</v>
      </c>
      <c r="E347" s="137"/>
      <c r="G347" s="141">
        <v>5043264</v>
      </c>
      <c r="H347" s="137" t="s">
        <v>493</v>
      </c>
      <c r="I347" s="137" t="s">
        <v>178</v>
      </c>
      <c r="J347" s="142">
        <v>1</v>
      </c>
      <c r="K347" s="142"/>
      <c r="L347" s="143">
        <v>37.413200000000003</v>
      </c>
      <c r="N347" s="143">
        <f t="shared" si="5"/>
        <v>37.413200000000003</v>
      </c>
    </row>
    <row r="348" spans="4:14" ht="11.1" customHeight="1" x14ac:dyDescent="0.25">
      <c r="D348" s="137">
        <v>4</v>
      </c>
      <c r="E348" s="137"/>
      <c r="G348" s="141">
        <v>5043265</v>
      </c>
      <c r="H348" s="137" t="s">
        <v>494</v>
      </c>
      <c r="I348" s="137" t="s">
        <v>178</v>
      </c>
      <c r="J348" s="142">
        <v>1</v>
      </c>
      <c r="K348" s="142"/>
      <c r="L348" s="143">
        <v>87.671760000000006</v>
      </c>
      <c r="N348" s="143">
        <f t="shared" si="5"/>
        <v>87.671760000000006</v>
      </c>
    </row>
    <row r="349" spans="4:14" ht="11.1" customHeight="1" x14ac:dyDescent="0.25">
      <c r="D349" s="137">
        <v>5</v>
      </c>
      <c r="E349" s="137"/>
      <c r="G349" s="141">
        <v>5043266</v>
      </c>
      <c r="H349" s="137" t="s">
        <v>495</v>
      </c>
      <c r="I349" s="137" t="s">
        <v>178</v>
      </c>
      <c r="J349" s="142">
        <v>1</v>
      </c>
      <c r="K349" s="142"/>
      <c r="L349" s="143">
        <v>68.302079999999989</v>
      </c>
      <c r="N349" s="143">
        <f t="shared" si="5"/>
        <v>68.302079999999989</v>
      </c>
    </row>
    <row r="350" spans="4:14" ht="11.1" customHeight="1" x14ac:dyDescent="0.25">
      <c r="D350" s="137">
        <v>1</v>
      </c>
      <c r="E350" s="137"/>
      <c r="G350" s="141">
        <v>5043140</v>
      </c>
      <c r="H350" s="137" t="s">
        <v>496</v>
      </c>
      <c r="I350" s="137" t="s">
        <v>245</v>
      </c>
      <c r="J350" s="142">
        <v>1</v>
      </c>
      <c r="K350" s="142"/>
      <c r="L350" s="143">
        <v>74.216560000000001</v>
      </c>
      <c r="N350" s="143">
        <f t="shared" si="5"/>
        <v>74.216560000000001</v>
      </c>
    </row>
    <row r="351" spans="4:14" ht="11.1" customHeight="1" x14ac:dyDescent="0.25">
      <c r="D351" s="137">
        <v>2</v>
      </c>
      <c r="E351" s="137"/>
      <c r="G351" s="141">
        <v>5043141</v>
      </c>
      <c r="H351" s="137" t="s">
        <v>497</v>
      </c>
      <c r="I351" s="137" t="s">
        <v>245</v>
      </c>
      <c r="J351" s="142">
        <v>1</v>
      </c>
      <c r="K351" s="142"/>
      <c r="L351" s="143">
        <v>62.92</v>
      </c>
      <c r="N351" s="143">
        <f t="shared" si="5"/>
        <v>62.92</v>
      </c>
    </row>
    <row r="352" spans="4:14" ht="11.1" customHeight="1" x14ac:dyDescent="0.25">
      <c r="D352" s="137">
        <v>3</v>
      </c>
      <c r="E352" s="137"/>
      <c r="G352" s="141">
        <v>5043142</v>
      </c>
      <c r="H352" s="137" t="s">
        <v>498</v>
      </c>
      <c r="I352" s="137" t="s">
        <v>182</v>
      </c>
      <c r="J352" s="142">
        <v>7</v>
      </c>
      <c r="K352" s="142"/>
      <c r="L352" s="143">
        <v>72.599999999999994</v>
      </c>
      <c r="N352" s="143">
        <f t="shared" si="5"/>
        <v>508.19999999999993</v>
      </c>
    </row>
    <row r="353" spans="4:14" ht="11.1" customHeight="1" x14ac:dyDescent="0.25">
      <c r="D353" s="137">
        <v>1</v>
      </c>
      <c r="E353" s="137"/>
      <c r="G353" s="141">
        <v>5043964</v>
      </c>
      <c r="H353" s="137" t="s">
        <v>499</v>
      </c>
      <c r="I353" s="137" t="s">
        <v>178</v>
      </c>
      <c r="J353" s="142">
        <v>3</v>
      </c>
      <c r="K353" s="142"/>
      <c r="L353" s="143">
        <v>38.381200000000007</v>
      </c>
      <c r="N353" s="143">
        <f t="shared" si="5"/>
        <v>115.14360000000002</v>
      </c>
    </row>
    <row r="354" spans="4:14" ht="11.1" customHeight="1" x14ac:dyDescent="0.25">
      <c r="D354" s="137">
        <v>2</v>
      </c>
      <c r="E354" s="137"/>
      <c r="G354" s="141">
        <v>5043965</v>
      </c>
      <c r="H354" s="137" t="s">
        <v>500</v>
      </c>
      <c r="I354" s="137" t="s">
        <v>178</v>
      </c>
      <c r="J354" s="142">
        <v>1</v>
      </c>
      <c r="K354" s="142"/>
      <c r="L354" s="143">
        <v>25.913360000000001</v>
      </c>
      <c r="N354" s="143">
        <f t="shared" si="5"/>
        <v>25.913360000000001</v>
      </c>
    </row>
    <row r="355" spans="4:14" ht="11.1" customHeight="1" x14ac:dyDescent="0.25">
      <c r="D355" s="137">
        <v>3</v>
      </c>
      <c r="E355" s="137"/>
      <c r="G355" s="141">
        <v>5043963</v>
      </c>
      <c r="H355" s="137" t="s">
        <v>501</v>
      </c>
      <c r="I355" s="137" t="s">
        <v>178</v>
      </c>
      <c r="J355" s="142">
        <v>1</v>
      </c>
      <c r="K355" s="142"/>
      <c r="L355" s="143">
        <v>242.0968</v>
      </c>
      <c r="N355" s="143">
        <f t="shared" si="5"/>
        <v>242.0968</v>
      </c>
    </row>
    <row r="356" spans="4:14" ht="11.1" customHeight="1" x14ac:dyDescent="0.25">
      <c r="D356" s="137">
        <v>4</v>
      </c>
      <c r="E356" s="137"/>
      <c r="G356" s="141">
        <v>5043970</v>
      </c>
      <c r="H356" s="137" t="s">
        <v>502</v>
      </c>
      <c r="I356" s="137" t="s">
        <v>178</v>
      </c>
      <c r="J356" s="142">
        <v>1</v>
      </c>
      <c r="K356" s="142"/>
      <c r="L356" s="143">
        <v>416.56912</v>
      </c>
      <c r="N356" s="143">
        <f t="shared" si="5"/>
        <v>416.56912</v>
      </c>
    </row>
    <row r="357" spans="4:14" ht="11.1" customHeight="1" x14ac:dyDescent="0.25">
      <c r="D357" s="137">
        <v>5</v>
      </c>
      <c r="E357" s="137"/>
      <c r="G357" s="141">
        <v>5043966</v>
      </c>
      <c r="H357" s="137" t="s">
        <v>503</v>
      </c>
      <c r="I357" s="137" t="s">
        <v>178</v>
      </c>
      <c r="J357" s="142">
        <v>1</v>
      </c>
      <c r="K357" s="142"/>
      <c r="L357" s="143">
        <v>50.006879999999995</v>
      </c>
      <c r="N357" s="143">
        <f t="shared" si="5"/>
        <v>50.006879999999995</v>
      </c>
    </row>
    <row r="358" spans="4:14" ht="11.1" customHeight="1" x14ac:dyDescent="0.25">
      <c r="D358" s="137">
        <v>6</v>
      </c>
      <c r="E358" s="137"/>
      <c r="G358" s="141">
        <v>5043968</v>
      </c>
      <c r="H358" s="137" t="s">
        <v>504</v>
      </c>
      <c r="I358" s="137" t="s">
        <v>178</v>
      </c>
      <c r="J358" s="142">
        <v>1</v>
      </c>
      <c r="K358" s="142"/>
      <c r="L358" s="143">
        <v>239.19280000000001</v>
      </c>
      <c r="N358" s="143">
        <f t="shared" si="5"/>
        <v>239.19280000000001</v>
      </c>
    </row>
    <row r="359" spans="4:14" ht="11.1" customHeight="1" x14ac:dyDescent="0.25">
      <c r="D359" s="137">
        <v>7</v>
      </c>
      <c r="E359" s="137"/>
      <c r="G359" s="141">
        <v>5043969</v>
      </c>
      <c r="H359" s="137" t="s">
        <v>505</v>
      </c>
      <c r="I359" s="137" t="s">
        <v>178</v>
      </c>
      <c r="J359" s="142">
        <v>4</v>
      </c>
      <c r="K359" s="142"/>
      <c r="L359" s="143">
        <v>51.623440000000002</v>
      </c>
      <c r="N359" s="143">
        <f t="shared" si="5"/>
        <v>206.49376000000001</v>
      </c>
    </row>
    <row r="360" spans="4:14" ht="11.1" customHeight="1" x14ac:dyDescent="0.25">
      <c r="D360" s="137">
        <v>1</v>
      </c>
      <c r="E360" s="137"/>
      <c r="G360" s="141">
        <v>5043683</v>
      </c>
      <c r="H360" s="137" t="s">
        <v>506</v>
      </c>
      <c r="I360" s="137" t="s">
        <v>182</v>
      </c>
      <c r="J360" s="142">
        <v>15</v>
      </c>
      <c r="K360" s="142"/>
      <c r="L360" s="143">
        <v>72.599999999999994</v>
      </c>
      <c r="N360" s="143">
        <f t="shared" si="5"/>
        <v>1089</v>
      </c>
    </row>
    <row r="361" spans="4:14" ht="11.1" customHeight="1" x14ac:dyDescent="0.25">
      <c r="D361" s="137">
        <v>1</v>
      </c>
      <c r="E361" s="137"/>
      <c r="G361" s="141">
        <v>5044493</v>
      </c>
      <c r="H361" s="137" t="s">
        <v>507</v>
      </c>
      <c r="I361" s="137" t="s">
        <v>178</v>
      </c>
      <c r="J361" s="142">
        <v>1</v>
      </c>
      <c r="K361" s="142"/>
      <c r="L361" s="143">
        <v>218.42920000000001</v>
      </c>
      <c r="N361" s="143">
        <f t="shared" si="5"/>
        <v>218.42920000000001</v>
      </c>
    </row>
    <row r="362" spans="4:14" ht="11.1" customHeight="1" x14ac:dyDescent="0.25">
      <c r="D362" s="137">
        <v>2</v>
      </c>
      <c r="E362" s="137"/>
      <c r="G362" s="141">
        <v>5044494</v>
      </c>
      <c r="H362" s="137" t="s">
        <v>508</v>
      </c>
      <c r="I362" s="137" t="s">
        <v>464</v>
      </c>
      <c r="J362" s="142">
        <v>1</v>
      </c>
      <c r="K362" s="142"/>
      <c r="L362" s="143">
        <v>25.555199999999999</v>
      </c>
      <c r="N362" s="143">
        <f t="shared" si="5"/>
        <v>25.555199999999999</v>
      </c>
    </row>
    <row r="363" spans="4:14" ht="11.1" customHeight="1" x14ac:dyDescent="0.25">
      <c r="D363" s="137">
        <v>1</v>
      </c>
      <c r="E363" s="137"/>
      <c r="G363" s="141">
        <v>5044495</v>
      </c>
      <c r="H363" s="137" t="s">
        <v>509</v>
      </c>
      <c r="I363" s="137" t="s">
        <v>182</v>
      </c>
      <c r="J363" s="142">
        <v>3</v>
      </c>
      <c r="K363" s="142"/>
      <c r="L363" s="143">
        <v>72.599999999999994</v>
      </c>
      <c r="N363" s="143">
        <f t="shared" si="5"/>
        <v>217.79999999999998</v>
      </c>
    </row>
    <row r="364" spans="4:14" ht="11.1" customHeight="1" x14ac:dyDescent="0.25">
      <c r="D364" s="137">
        <v>1</v>
      </c>
      <c r="E364" s="137"/>
      <c r="G364" s="141">
        <v>5044686</v>
      </c>
      <c r="H364" s="137" t="s">
        <v>510</v>
      </c>
      <c r="I364" s="137" t="s">
        <v>178</v>
      </c>
      <c r="J364" s="142">
        <v>1</v>
      </c>
      <c r="K364" s="142"/>
      <c r="L364" s="143">
        <v>25.913360000000001</v>
      </c>
      <c r="N364" s="143">
        <f t="shared" si="5"/>
        <v>25.913360000000001</v>
      </c>
    </row>
    <row r="365" spans="4:14" ht="11.1" customHeight="1" x14ac:dyDescent="0.25">
      <c r="D365" s="137">
        <v>2</v>
      </c>
      <c r="E365" s="137"/>
      <c r="G365" s="141">
        <v>5044687</v>
      </c>
      <c r="H365" s="137" t="s">
        <v>511</v>
      </c>
      <c r="I365" s="137" t="s">
        <v>263</v>
      </c>
      <c r="J365" s="142">
        <v>3.5</v>
      </c>
      <c r="K365" s="142"/>
      <c r="L365" s="143">
        <v>38.381200000000007</v>
      </c>
      <c r="N365" s="143">
        <f t="shared" si="5"/>
        <v>134.33420000000001</v>
      </c>
    </row>
    <row r="366" spans="4:14" ht="11.1" customHeight="1" x14ac:dyDescent="0.25">
      <c r="D366" s="137">
        <v>3</v>
      </c>
      <c r="E366" s="137"/>
      <c r="G366" s="141">
        <v>5044688</v>
      </c>
      <c r="H366" s="137" t="s">
        <v>512</v>
      </c>
      <c r="I366" s="137" t="s">
        <v>178</v>
      </c>
      <c r="J366" s="142">
        <v>1</v>
      </c>
      <c r="K366" s="142"/>
      <c r="L366" s="143">
        <v>35.35136</v>
      </c>
      <c r="N366" s="143">
        <f t="shared" si="5"/>
        <v>35.35136</v>
      </c>
    </row>
    <row r="367" spans="4:14" ht="11.1" customHeight="1" x14ac:dyDescent="0.25">
      <c r="D367" s="137">
        <v>4</v>
      </c>
      <c r="E367" s="137"/>
      <c r="G367" s="141">
        <v>5044689</v>
      </c>
      <c r="H367" s="137" t="s">
        <v>513</v>
      </c>
      <c r="I367" s="137" t="s">
        <v>178</v>
      </c>
      <c r="J367" s="142">
        <v>1</v>
      </c>
      <c r="K367" s="142"/>
      <c r="L367" s="143">
        <v>28.488239999999998</v>
      </c>
      <c r="N367" s="143">
        <f t="shared" si="5"/>
        <v>28.488239999999998</v>
      </c>
    </row>
    <row r="368" spans="4:14" ht="11.1" customHeight="1" x14ac:dyDescent="0.25">
      <c r="D368" s="137">
        <v>1</v>
      </c>
      <c r="E368" s="137"/>
      <c r="G368" s="141">
        <v>5044690</v>
      </c>
      <c r="H368" s="137" t="s">
        <v>514</v>
      </c>
      <c r="I368" s="137" t="s">
        <v>182</v>
      </c>
      <c r="J368" s="142">
        <v>3</v>
      </c>
      <c r="K368" s="142"/>
      <c r="L368" s="143">
        <v>72.599999999999994</v>
      </c>
      <c r="N368" s="143">
        <f t="shared" si="5"/>
        <v>217.79999999999998</v>
      </c>
    </row>
    <row r="369" spans="4:14" ht="11.1" customHeight="1" x14ac:dyDescent="0.25">
      <c r="D369" s="137">
        <v>1</v>
      </c>
      <c r="E369" s="137"/>
      <c r="G369" s="141">
        <v>5044679</v>
      </c>
      <c r="H369" s="137" t="s">
        <v>515</v>
      </c>
      <c r="I369" s="137" t="s">
        <v>178</v>
      </c>
      <c r="J369" s="142">
        <v>1</v>
      </c>
      <c r="K369" s="142"/>
      <c r="L369" s="143">
        <v>111.90079999999999</v>
      </c>
      <c r="N369" s="143">
        <f t="shared" si="5"/>
        <v>111.90079999999999</v>
      </c>
    </row>
    <row r="370" spans="4:14" ht="11.1" customHeight="1" x14ac:dyDescent="0.25">
      <c r="D370" s="137">
        <v>2</v>
      </c>
      <c r="E370" s="137"/>
      <c r="G370" s="141">
        <v>5044680</v>
      </c>
      <c r="H370" s="137" t="s">
        <v>516</v>
      </c>
      <c r="I370" s="137" t="s">
        <v>178</v>
      </c>
      <c r="J370" s="142">
        <v>1</v>
      </c>
      <c r="K370" s="142"/>
      <c r="L370" s="143">
        <v>40.985120000000002</v>
      </c>
      <c r="N370" s="143">
        <f t="shared" si="5"/>
        <v>40.985120000000002</v>
      </c>
    </row>
    <row r="371" spans="4:14" ht="11.1" customHeight="1" x14ac:dyDescent="0.25">
      <c r="D371" s="137">
        <v>3</v>
      </c>
      <c r="E371" s="137"/>
      <c r="G371" s="141">
        <v>5044681</v>
      </c>
      <c r="H371" s="137" t="s">
        <v>517</v>
      </c>
      <c r="I371" s="137" t="s">
        <v>178</v>
      </c>
      <c r="J371" s="142">
        <v>1</v>
      </c>
      <c r="K371" s="142"/>
      <c r="L371" s="143">
        <v>9.1959999999999997</v>
      </c>
      <c r="N371" s="143">
        <f t="shared" si="5"/>
        <v>9.1959999999999997</v>
      </c>
    </row>
    <row r="372" spans="4:14" ht="11.1" customHeight="1" x14ac:dyDescent="0.25">
      <c r="D372" s="137">
        <v>1</v>
      </c>
      <c r="E372" s="137"/>
      <c r="G372" s="141">
        <v>5044682</v>
      </c>
      <c r="H372" s="137" t="s">
        <v>518</v>
      </c>
      <c r="I372" s="137" t="s">
        <v>182</v>
      </c>
      <c r="J372" s="142">
        <v>1</v>
      </c>
      <c r="K372" s="142"/>
      <c r="L372" s="143">
        <v>72.599999999999994</v>
      </c>
      <c r="N372" s="143">
        <f t="shared" si="5"/>
        <v>72.599999999999994</v>
      </c>
    </row>
    <row r="373" spans="4:14" ht="11.1" customHeight="1" x14ac:dyDescent="0.25">
      <c r="D373" s="137">
        <v>1</v>
      </c>
      <c r="E373" s="137"/>
      <c r="G373" s="141">
        <v>5045103</v>
      </c>
      <c r="H373" s="137" t="s">
        <v>519</v>
      </c>
      <c r="I373" s="137" t="s">
        <v>178</v>
      </c>
      <c r="J373" s="142">
        <v>1</v>
      </c>
      <c r="K373" s="142"/>
      <c r="L373" s="143">
        <v>292.97487999999998</v>
      </c>
      <c r="N373" s="143">
        <f t="shared" si="5"/>
        <v>292.97487999999998</v>
      </c>
    </row>
    <row r="374" spans="4:14" ht="11.1" customHeight="1" x14ac:dyDescent="0.25">
      <c r="D374" s="137">
        <v>2</v>
      </c>
      <c r="E374" s="137"/>
      <c r="G374" s="141">
        <v>5045105</v>
      </c>
      <c r="H374" s="137" t="s">
        <v>520</v>
      </c>
      <c r="I374" s="137" t="s">
        <v>178</v>
      </c>
      <c r="J374" s="142">
        <v>1</v>
      </c>
      <c r="K374" s="142"/>
      <c r="L374" s="143">
        <v>393.84048000000001</v>
      </c>
      <c r="N374" s="143">
        <f t="shared" si="5"/>
        <v>393.84048000000001</v>
      </c>
    </row>
    <row r="375" spans="4:14" ht="11.1" customHeight="1" x14ac:dyDescent="0.25">
      <c r="D375" s="137">
        <v>1</v>
      </c>
      <c r="E375" s="137"/>
      <c r="G375" s="141">
        <v>5044690</v>
      </c>
      <c r="H375" s="137" t="s">
        <v>514</v>
      </c>
      <c r="I375" s="137" t="s">
        <v>182</v>
      </c>
      <c r="J375" s="142">
        <v>3</v>
      </c>
      <c r="K375" s="142"/>
      <c r="L375" s="143">
        <v>72.599999999999994</v>
      </c>
      <c r="N375" s="143">
        <f t="shared" si="5"/>
        <v>217.79999999999998</v>
      </c>
    </row>
    <row r="376" spans="4:14" ht="11.1" customHeight="1" x14ac:dyDescent="0.25">
      <c r="D376" s="137">
        <v>1</v>
      </c>
      <c r="E376" s="137"/>
      <c r="G376" s="141">
        <v>5045331</v>
      </c>
      <c r="H376" s="137" t="s">
        <v>521</v>
      </c>
      <c r="I376" s="137" t="s">
        <v>178</v>
      </c>
      <c r="J376" s="142">
        <v>1</v>
      </c>
      <c r="K376" s="142"/>
      <c r="L376" s="143">
        <v>91.911599999999993</v>
      </c>
      <c r="N376" s="143">
        <f t="shared" si="5"/>
        <v>91.911599999999993</v>
      </c>
    </row>
    <row r="377" spans="4:14" ht="11.1" customHeight="1" x14ac:dyDescent="0.25">
      <c r="D377" s="137">
        <v>2</v>
      </c>
      <c r="E377" s="137"/>
      <c r="G377" s="141">
        <v>5045333</v>
      </c>
      <c r="H377" s="137" t="s">
        <v>522</v>
      </c>
      <c r="I377" s="137" t="s">
        <v>178</v>
      </c>
      <c r="J377" s="142">
        <v>1</v>
      </c>
      <c r="K377" s="142"/>
      <c r="L377" s="143">
        <v>87.662080000000003</v>
      </c>
      <c r="N377" s="143">
        <f t="shared" si="5"/>
        <v>87.662080000000003</v>
      </c>
    </row>
    <row r="378" spans="4:14" ht="11.1" customHeight="1" x14ac:dyDescent="0.25">
      <c r="D378" s="137">
        <v>3</v>
      </c>
      <c r="E378" s="137"/>
      <c r="G378" s="141">
        <v>5045332</v>
      </c>
      <c r="H378" s="137" t="s">
        <v>523</v>
      </c>
      <c r="I378" s="137" t="s">
        <v>178</v>
      </c>
      <c r="J378" s="142">
        <v>1</v>
      </c>
      <c r="K378" s="142"/>
      <c r="L378" s="143">
        <v>89.936880000000002</v>
      </c>
      <c r="N378" s="143">
        <f t="shared" si="5"/>
        <v>89.936880000000002</v>
      </c>
    </row>
    <row r="379" spans="4:14" ht="11.1" customHeight="1" x14ac:dyDescent="0.25">
      <c r="D379" s="137">
        <v>4</v>
      </c>
      <c r="E379" s="137"/>
      <c r="G379" s="141">
        <v>5045334</v>
      </c>
      <c r="H379" s="137" t="s">
        <v>524</v>
      </c>
      <c r="I379" s="137" t="s">
        <v>178</v>
      </c>
      <c r="J379" s="142">
        <v>4</v>
      </c>
      <c r="K379" s="142"/>
      <c r="L379" s="143">
        <v>29.659520000000001</v>
      </c>
      <c r="N379" s="143">
        <f t="shared" si="5"/>
        <v>118.63808</v>
      </c>
    </row>
    <row r="380" spans="4:14" ht="11.1" customHeight="1" x14ac:dyDescent="0.25">
      <c r="D380" s="137">
        <v>5</v>
      </c>
      <c r="E380" s="137"/>
      <c r="G380" s="141">
        <v>5045335</v>
      </c>
      <c r="H380" s="137" t="s">
        <v>525</v>
      </c>
      <c r="I380" s="137" t="s">
        <v>178</v>
      </c>
      <c r="J380" s="142">
        <v>1</v>
      </c>
      <c r="K380" s="142"/>
      <c r="L380" s="143">
        <v>28.488239999999998</v>
      </c>
      <c r="N380" s="143">
        <f t="shared" si="5"/>
        <v>28.488239999999998</v>
      </c>
    </row>
    <row r="381" spans="4:14" ht="11.1" customHeight="1" x14ac:dyDescent="0.25">
      <c r="D381" s="137">
        <v>6</v>
      </c>
      <c r="E381" s="137"/>
      <c r="G381" s="141">
        <v>5045336</v>
      </c>
      <c r="H381" s="137" t="s">
        <v>526</v>
      </c>
      <c r="I381" s="137" t="s">
        <v>178</v>
      </c>
      <c r="J381" s="142">
        <v>1</v>
      </c>
      <c r="K381" s="142"/>
      <c r="L381" s="143">
        <v>35.35136</v>
      </c>
      <c r="N381" s="143">
        <f t="shared" si="5"/>
        <v>35.35136</v>
      </c>
    </row>
    <row r="382" spans="4:14" ht="11.1" customHeight="1" x14ac:dyDescent="0.25">
      <c r="D382" s="137">
        <v>7</v>
      </c>
      <c r="E382" s="137"/>
      <c r="G382" s="141">
        <v>5045337</v>
      </c>
      <c r="H382" s="137" t="s">
        <v>527</v>
      </c>
      <c r="I382" s="137" t="s">
        <v>178</v>
      </c>
      <c r="J382" s="142">
        <v>2</v>
      </c>
      <c r="K382" s="142"/>
      <c r="L382" s="143">
        <v>87.671760000000006</v>
      </c>
      <c r="N382" s="143">
        <f t="shared" si="5"/>
        <v>175.34352000000001</v>
      </c>
    </row>
    <row r="383" spans="4:14" ht="11.1" customHeight="1" x14ac:dyDescent="0.25">
      <c r="D383" s="137">
        <v>8</v>
      </c>
      <c r="E383" s="137"/>
      <c r="G383" s="141">
        <v>5045340</v>
      </c>
      <c r="H383" s="137" t="s">
        <v>528</v>
      </c>
      <c r="I383" s="137" t="s">
        <v>178</v>
      </c>
      <c r="J383" s="142">
        <v>1</v>
      </c>
      <c r="K383" s="142"/>
      <c r="L383" s="143">
        <v>116.53752</v>
      </c>
      <c r="N383" s="143">
        <f t="shared" si="5"/>
        <v>116.53752</v>
      </c>
    </row>
    <row r="384" spans="4:14" ht="11.1" customHeight="1" x14ac:dyDescent="0.25">
      <c r="D384" s="137">
        <v>9</v>
      </c>
      <c r="E384" s="137"/>
      <c r="G384" s="141">
        <v>5045341</v>
      </c>
      <c r="H384" s="137" t="s">
        <v>529</v>
      </c>
      <c r="I384" s="137" t="s">
        <v>178</v>
      </c>
      <c r="J384" s="142">
        <v>1</v>
      </c>
      <c r="K384" s="142"/>
      <c r="L384" s="143">
        <v>98.387520000000009</v>
      </c>
      <c r="N384" s="143">
        <f t="shared" si="5"/>
        <v>98.387520000000009</v>
      </c>
    </row>
    <row r="385" spans="4:14" ht="11.1" customHeight="1" x14ac:dyDescent="0.25">
      <c r="D385" s="137">
        <v>1</v>
      </c>
      <c r="E385" s="137"/>
      <c r="G385" s="141">
        <v>5045330</v>
      </c>
      <c r="H385" s="137" t="s">
        <v>530</v>
      </c>
      <c r="I385" s="137" t="s">
        <v>182</v>
      </c>
      <c r="J385" s="142">
        <v>8</v>
      </c>
      <c r="K385" s="142"/>
      <c r="L385" s="143">
        <v>72.599999999999994</v>
      </c>
      <c r="N385" s="143">
        <f t="shared" si="5"/>
        <v>580.79999999999995</v>
      </c>
    </row>
    <row r="386" spans="4:14" ht="11.1" customHeight="1" x14ac:dyDescent="0.25">
      <c r="D386" s="137">
        <v>1</v>
      </c>
      <c r="E386" s="137"/>
      <c r="G386" s="141">
        <v>5045325</v>
      </c>
      <c r="H386" s="137" t="s">
        <v>531</v>
      </c>
      <c r="I386" s="137" t="s">
        <v>178</v>
      </c>
      <c r="J386" s="142">
        <v>1</v>
      </c>
      <c r="K386" s="142"/>
      <c r="L386" s="143">
        <v>340.83280000000002</v>
      </c>
      <c r="N386" s="143">
        <f t="shared" si="5"/>
        <v>340.83280000000002</v>
      </c>
    </row>
    <row r="387" spans="4:14" ht="11.1" customHeight="1" x14ac:dyDescent="0.25">
      <c r="D387" s="137">
        <v>1</v>
      </c>
      <c r="E387" s="137"/>
      <c r="G387" s="141">
        <v>5045326</v>
      </c>
      <c r="H387" s="137" t="s">
        <v>532</v>
      </c>
      <c r="I387" s="137" t="s">
        <v>182</v>
      </c>
      <c r="J387" s="142">
        <v>3</v>
      </c>
      <c r="K387" s="142"/>
      <c r="L387" s="143">
        <v>72.599999999999994</v>
      </c>
      <c r="N387" s="143">
        <f t="shared" si="5"/>
        <v>217.79999999999998</v>
      </c>
    </row>
    <row r="388" spans="4:14" ht="11.1" customHeight="1" x14ac:dyDescent="0.25">
      <c r="D388" s="137">
        <v>1</v>
      </c>
      <c r="E388" s="137"/>
      <c r="G388" s="141">
        <v>5045780</v>
      </c>
      <c r="H388" s="137" t="s">
        <v>533</v>
      </c>
      <c r="I388" s="137" t="s">
        <v>178</v>
      </c>
      <c r="J388" s="142">
        <v>1</v>
      </c>
      <c r="K388" s="142"/>
      <c r="L388" s="143">
        <v>77.101200000000006</v>
      </c>
      <c r="N388" s="143">
        <f t="shared" si="5"/>
        <v>77.101200000000006</v>
      </c>
    </row>
    <row r="389" spans="4:14" ht="11.1" customHeight="1" x14ac:dyDescent="0.25">
      <c r="D389" s="137">
        <v>2</v>
      </c>
      <c r="E389" s="137"/>
      <c r="G389" s="141">
        <v>5045781</v>
      </c>
      <c r="H389" s="137" t="s">
        <v>534</v>
      </c>
      <c r="I389" s="137" t="s">
        <v>242</v>
      </c>
      <c r="J389" s="142">
        <v>2</v>
      </c>
      <c r="K389" s="142"/>
      <c r="L389" s="143">
        <v>21.78</v>
      </c>
      <c r="N389" s="143">
        <f t="shared" si="5"/>
        <v>43.56</v>
      </c>
    </row>
    <row r="390" spans="4:14" ht="11.1" customHeight="1" x14ac:dyDescent="0.25">
      <c r="D390" s="137">
        <v>1</v>
      </c>
      <c r="E390" s="137"/>
      <c r="G390" s="141">
        <v>5045827</v>
      </c>
      <c r="H390" s="137" t="s">
        <v>535</v>
      </c>
      <c r="I390" s="137" t="s">
        <v>178</v>
      </c>
      <c r="J390" s="142">
        <v>1</v>
      </c>
      <c r="K390" s="142"/>
      <c r="L390" s="143">
        <v>95.599680000000006</v>
      </c>
      <c r="N390" s="143">
        <f t="shared" si="5"/>
        <v>95.599680000000006</v>
      </c>
    </row>
    <row r="391" spans="4:14" ht="11.1" customHeight="1" x14ac:dyDescent="0.25">
      <c r="D391" s="137">
        <v>2</v>
      </c>
      <c r="E391" s="137"/>
      <c r="G391" s="141">
        <v>5045828</v>
      </c>
      <c r="H391" s="137" t="s">
        <v>536</v>
      </c>
      <c r="I391" s="137" t="s">
        <v>537</v>
      </c>
      <c r="J391" s="142">
        <v>8</v>
      </c>
      <c r="K391" s="142"/>
      <c r="L391" s="143">
        <v>14.036</v>
      </c>
      <c r="N391" s="143">
        <f t="shared" si="5"/>
        <v>112.288</v>
      </c>
    </row>
    <row r="392" spans="4:14" ht="11.1" customHeight="1" x14ac:dyDescent="0.25">
      <c r="D392" s="137">
        <v>3</v>
      </c>
      <c r="E392" s="137"/>
      <c r="G392" s="141">
        <v>5045829</v>
      </c>
      <c r="H392" s="137" t="s">
        <v>538</v>
      </c>
      <c r="I392" s="137" t="s">
        <v>178</v>
      </c>
      <c r="J392" s="142">
        <v>1</v>
      </c>
      <c r="K392" s="142"/>
      <c r="L392" s="143">
        <v>46.967359999999999</v>
      </c>
      <c r="N392" s="143">
        <f t="shared" si="5"/>
        <v>46.967359999999999</v>
      </c>
    </row>
    <row r="393" spans="4:14" ht="11.1" customHeight="1" x14ac:dyDescent="0.25">
      <c r="D393" s="137">
        <v>4</v>
      </c>
      <c r="E393" s="137"/>
      <c r="G393" s="141">
        <v>5045830</v>
      </c>
      <c r="H393" s="137" t="s">
        <v>539</v>
      </c>
      <c r="I393" s="137" t="s">
        <v>178</v>
      </c>
      <c r="J393" s="142">
        <v>2</v>
      </c>
      <c r="K393" s="142"/>
      <c r="L393" s="143">
        <v>14.05536</v>
      </c>
      <c r="N393" s="143">
        <f t="shared" si="5"/>
        <v>28.110720000000001</v>
      </c>
    </row>
    <row r="394" spans="4:14" ht="11.1" customHeight="1" x14ac:dyDescent="0.25">
      <c r="D394" s="137">
        <v>5</v>
      </c>
      <c r="E394" s="137"/>
      <c r="G394" s="141">
        <v>5045835</v>
      </c>
      <c r="H394" s="137" t="s">
        <v>540</v>
      </c>
      <c r="I394" s="137" t="s">
        <v>178</v>
      </c>
      <c r="J394" s="142">
        <v>8</v>
      </c>
      <c r="K394" s="142"/>
      <c r="L394" s="143">
        <v>9.5541600000000013</v>
      </c>
      <c r="N394" s="143">
        <f t="shared" si="5"/>
        <v>76.433280000000011</v>
      </c>
    </row>
    <row r="395" spans="4:14" ht="11.1" customHeight="1" x14ac:dyDescent="0.25">
      <c r="D395" s="137">
        <v>6</v>
      </c>
      <c r="E395" s="137"/>
      <c r="G395" s="141">
        <v>5045831</v>
      </c>
      <c r="H395" s="137" t="s">
        <v>541</v>
      </c>
      <c r="I395" s="137" t="s">
        <v>178</v>
      </c>
      <c r="J395" s="142">
        <v>1</v>
      </c>
      <c r="K395" s="142"/>
      <c r="L395" s="143">
        <v>13.3584</v>
      </c>
      <c r="N395" s="143">
        <f t="shared" ref="N395:N458" si="6">L395*J395</f>
        <v>13.3584</v>
      </c>
    </row>
    <row r="396" spans="4:14" ht="11.1" customHeight="1" x14ac:dyDescent="0.25">
      <c r="D396" s="137">
        <v>7</v>
      </c>
      <c r="E396" s="137"/>
      <c r="G396" s="141">
        <v>5045832</v>
      </c>
      <c r="H396" s="137" t="s">
        <v>542</v>
      </c>
      <c r="I396" s="137" t="s">
        <v>178</v>
      </c>
      <c r="J396" s="142">
        <v>1</v>
      </c>
      <c r="K396" s="142"/>
      <c r="L396" s="143">
        <v>111.82336000000001</v>
      </c>
      <c r="N396" s="143">
        <f t="shared" si="6"/>
        <v>111.82336000000001</v>
      </c>
    </row>
    <row r="397" spans="4:14" ht="11.1" customHeight="1" x14ac:dyDescent="0.25">
      <c r="D397" s="137">
        <v>8</v>
      </c>
      <c r="E397" s="137"/>
      <c r="G397" s="141">
        <v>5045833</v>
      </c>
      <c r="H397" s="137" t="s">
        <v>543</v>
      </c>
      <c r="I397" s="137" t="s">
        <v>178</v>
      </c>
      <c r="J397" s="142">
        <v>8</v>
      </c>
      <c r="K397" s="142"/>
      <c r="L397" s="143">
        <v>19.127679999999998</v>
      </c>
      <c r="N397" s="143">
        <f t="shared" si="6"/>
        <v>153.02143999999998</v>
      </c>
    </row>
    <row r="398" spans="4:14" ht="11.1" customHeight="1" x14ac:dyDescent="0.25">
      <c r="D398" s="137">
        <v>9</v>
      </c>
      <c r="E398" s="137"/>
      <c r="G398" s="141">
        <v>5045834</v>
      </c>
      <c r="H398" s="137" t="s">
        <v>544</v>
      </c>
      <c r="I398" s="137" t="s">
        <v>216</v>
      </c>
      <c r="J398" s="142">
        <v>2</v>
      </c>
      <c r="K398" s="142"/>
      <c r="L398" s="143">
        <v>14.036</v>
      </c>
      <c r="N398" s="143">
        <f t="shared" si="6"/>
        <v>28.071999999999999</v>
      </c>
    </row>
    <row r="399" spans="4:14" ht="10.5" customHeight="1" x14ac:dyDescent="0.25">
      <c r="D399" s="137">
        <v>1</v>
      </c>
      <c r="E399" s="137"/>
      <c r="G399" s="141">
        <v>5045836</v>
      </c>
      <c r="H399" s="137" t="s">
        <v>545</v>
      </c>
      <c r="I399" s="137" t="s">
        <v>537</v>
      </c>
      <c r="J399" s="142">
        <v>14</v>
      </c>
      <c r="K399" s="142"/>
      <c r="L399" s="143">
        <v>72.599999999999994</v>
      </c>
      <c r="N399" s="143">
        <f t="shared" si="6"/>
        <v>1016.3999999999999</v>
      </c>
    </row>
    <row r="400" spans="4:14" ht="11.1" customHeight="1" x14ac:dyDescent="0.25">
      <c r="D400" s="137">
        <v>1</v>
      </c>
      <c r="E400" s="137"/>
      <c r="G400" s="141">
        <v>5045911</v>
      </c>
      <c r="H400" s="137" t="s">
        <v>546</v>
      </c>
      <c r="I400" s="137" t="s">
        <v>178</v>
      </c>
      <c r="J400" s="142">
        <v>2</v>
      </c>
      <c r="K400" s="142"/>
      <c r="L400" s="143">
        <v>87.507200000000012</v>
      </c>
      <c r="N400" s="143">
        <f t="shared" si="6"/>
        <v>175.01440000000002</v>
      </c>
    </row>
    <row r="401" spans="4:14" ht="11.1" customHeight="1" x14ac:dyDescent="0.25">
      <c r="D401" s="137">
        <v>2</v>
      </c>
      <c r="E401" s="137"/>
      <c r="G401" s="141">
        <v>5045912</v>
      </c>
      <c r="H401" s="137" t="s">
        <v>547</v>
      </c>
      <c r="I401" s="137" t="s">
        <v>178</v>
      </c>
      <c r="J401" s="142">
        <v>2</v>
      </c>
      <c r="K401" s="142"/>
      <c r="L401" s="143">
        <v>42.746879999999997</v>
      </c>
      <c r="N401" s="143">
        <f t="shared" si="6"/>
        <v>85.493759999999995</v>
      </c>
    </row>
    <row r="402" spans="4:14" ht="11.1" customHeight="1" x14ac:dyDescent="0.25">
      <c r="D402" s="137">
        <v>3</v>
      </c>
      <c r="E402" s="137"/>
      <c r="G402" s="141">
        <v>5045913</v>
      </c>
      <c r="H402" s="137" t="s">
        <v>548</v>
      </c>
      <c r="I402" s="137" t="s">
        <v>178</v>
      </c>
      <c r="J402" s="142">
        <v>2</v>
      </c>
      <c r="K402" s="142"/>
      <c r="L402" s="143">
        <v>106.37352</v>
      </c>
      <c r="N402" s="143">
        <f t="shared" si="6"/>
        <v>212.74704</v>
      </c>
    </row>
    <row r="403" spans="4:14" ht="11.1" customHeight="1" x14ac:dyDescent="0.25">
      <c r="D403" s="137">
        <v>4</v>
      </c>
      <c r="E403" s="137"/>
      <c r="G403" s="141">
        <v>5045915</v>
      </c>
      <c r="H403" s="137" t="s">
        <v>549</v>
      </c>
      <c r="I403" s="137" t="s">
        <v>178</v>
      </c>
      <c r="J403" s="142">
        <v>2</v>
      </c>
      <c r="K403" s="142"/>
      <c r="L403" s="143">
        <v>42.030560000000001</v>
      </c>
      <c r="N403" s="143">
        <f t="shared" si="6"/>
        <v>84.061120000000003</v>
      </c>
    </row>
    <row r="404" spans="4:14" ht="11.1" customHeight="1" x14ac:dyDescent="0.25">
      <c r="D404" s="137">
        <v>5</v>
      </c>
      <c r="E404" s="137"/>
      <c r="G404" s="141">
        <v>5045916</v>
      </c>
      <c r="H404" s="137" t="s">
        <v>550</v>
      </c>
      <c r="I404" s="137" t="s">
        <v>178</v>
      </c>
      <c r="J404" s="142">
        <v>1</v>
      </c>
      <c r="K404" s="142"/>
      <c r="L404" s="143">
        <v>170.14536000000001</v>
      </c>
      <c r="N404" s="143">
        <f t="shared" si="6"/>
        <v>170.14536000000001</v>
      </c>
    </row>
    <row r="405" spans="4:14" ht="11.1" customHeight="1" x14ac:dyDescent="0.25">
      <c r="D405" s="137">
        <v>6</v>
      </c>
      <c r="E405" s="137"/>
      <c r="G405" s="141">
        <v>5045917</v>
      </c>
      <c r="H405" s="137" t="s">
        <v>551</v>
      </c>
      <c r="I405" s="137" t="s">
        <v>178</v>
      </c>
      <c r="J405" s="142">
        <v>2</v>
      </c>
      <c r="K405" s="142"/>
      <c r="L405" s="143">
        <v>35.816000000000003</v>
      </c>
      <c r="N405" s="143">
        <f t="shared" si="6"/>
        <v>71.632000000000005</v>
      </c>
    </row>
    <row r="406" spans="4:14" ht="11.1" customHeight="1" x14ac:dyDescent="0.25">
      <c r="D406" s="137">
        <v>7</v>
      </c>
      <c r="E406" s="137"/>
      <c r="G406" s="141">
        <v>5045919</v>
      </c>
      <c r="H406" s="137" t="s">
        <v>552</v>
      </c>
      <c r="I406" s="137" t="s">
        <v>178</v>
      </c>
      <c r="J406" s="142">
        <v>1</v>
      </c>
      <c r="K406" s="142"/>
      <c r="L406" s="143">
        <v>36.174159999999993</v>
      </c>
      <c r="N406" s="143">
        <f t="shared" si="6"/>
        <v>36.174159999999993</v>
      </c>
    </row>
    <row r="407" spans="4:14" ht="11.1" customHeight="1" x14ac:dyDescent="0.25">
      <c r="D407" s="137">
        <v>8</v>
      </c>
      <c r="E407" s="137"/>
      <c r="G407" s="141">
        <v>5045921</v>
      </c>
      <c r="H407" s="137" t="s">
        <v>553</v>
      </c>
      <c r="I407" s="137" t="s">
        <v>178</v>
      </c>
      <c r="J407" s="142">
        <v>1</v>
      </c>
      <c r="K407" s="142"/>
      <c r="L407" s="143">
        <v>31.285760000000003</v>
      </c>
      <c r="N407" s="143">
        <f t="shared" si="6"/>
        <v>31.285760000000003</v>
      </c>
    </row>
    <row r="408" spans="4:14" ht="11.1" customHeight="1" x14ac:dyDescent="0.25">
      <c r="D408" s="137">
        <v>9</v>
      </c>
      <c r="E408" s="137"/>
      <c r="G408" s="141">
        <v>5045922</v>
      </c>
      <c r="H408" s="137" t="s">
        <v>554</v>
      </c>
      <c r="I408" s="137" t="s">
        <v>178</v>
      </c>
      <c r="J408" s="142">
        <v>1</v>
      </c>
      <c r="K408" s="142"/>
      <c r="L408" s="143">
        <v>28.226879999999998</v>
      </c>
      <c r="N408" s="143">
        <f t="shared" si="6"/>
        <v>28.226879999999998</v>
      </c>
    </row>
    <row r="409" spans="4:14" ht="11.1" customHeight="1" x14ac:dyDescent="0.25">
      <c r="D409" s="137">
        <v>10</v>
      </c>
      <c r="E409" s="137"/>
      <c r="G409" s="141">
        <v>5045925</v>
      </c>
      <c r="H409" s="137" t="s">
        <v>555</v>
      </c>
      <c r="I409" s="137" t="s">
        <v>178</v>
      </c>
      <c r="J409" s="142">
        <v>3</v>
      </c>
      <c r="K409" s="142"/>
      <c r="L409" s="143">
        <v>40.152640000000005</v>
      </c>
      <c r="N409" s="143">
        <f t="shared" si="6"/>
        <v>120.45792000000002</v>
      </c>
    </row>
    <row r="410" spans="4:14" ht="11.1" customHeight="1" x14ac:dyDescent="0.25">
      <c r="D410" s="137">
        <v>1</v>
      </c>
      <c r="E410" s="137"/>
      <c r="G410" s="141">
        <v>5044682</v>
      </c>
      <c r="H410" s="137" t="s">
        <v>518</v>
      </c>
      <c r="I410" s="137" t="s">
        <v>182</v>
      </c>
      <c r="J410" s="142">
        <v>6</v>
      </c>
      <c r="K410" s="142"/>
      <c r="L410" s="143">
        <v>72.599999999999994</v>
      </c>
      <c r="N410" s="143">
        <f t="shared" si="6"/>
        <v>435.59999999999997</v>
      </c>
    </row>
    <row r="411" spans="4:14" ht="11.1" customHeight="1" x14ac:dyDescent="0.25">
      <c r="D411" s="137">
        <v>1</v>
      </c>
      <c r="E411" s="137"/>
      <c r="G411" s="141">
        <v>5046417</v>
      </c>
      <c r="H411" s="137" t="s">
        <v>556</v>
      </c>
      <c r="I411" s="137" t="s">
        <v>178</v>
      </c>
      <c r="J411" s="142">
        <v>1</v>
      </c>
      <c r="K411" s="142"/>
      <c r="L411" s="143">
        <v>272.976</v>
      </c>
      <c r="N411" s="143">
        <f t="shared" si="6"/>
        <v>272.976</v>
      </c>
    </row>
    <row r="412" spans="4:14" ht="11.1" customHeight="1" x14ac:dyDescent="0.25">
      <c r="D412" s="137">
        <v>2</v>
      </c>
      <c r="E412" s="137"/>
      <c r="G412" s="141">
        <v>5046418</v>
      </c>
      <c r="H412" s="137" t="s">
        <v>557</v>
      </c>
      <c r="I412" s="137" t="s">
        <v>178</v>
      </c>
      <c r="J412" s="142">
        <v>1</v>
      </c>
      <c r="K412" s="142"/>
      <c r="L412" s="143">
        <v>6.0403200000000004</v>
      </c>
      <c r="N412" s="143">
        <f t="shared" si="6"/>
        <v>6.0403200000000004</v>
      </c>
    </row>
    <row r="413" spans="4:14" ht="11.1" customHeight="1" x14ac:dyDescent="0.25">
      <c r="D413" s="137">
        <v>3</v>
      </c>
      <c r="E413" s="137"/>
      <c r="G413" s="141">
        <v>5046419</v>
      </c>
      <c r="H413" s="137" t="s">
        <v>558</v>
      </c>
      <c r="I413" s="137" t="s">
        <v>178</v>
      </c>
      <c r="J413" s="142">
        <v>1</v>
      </c>
      <c r="K413" s="142"/>
      <c r="L413" s="143">
        <v>54.498399999999997</v>
      </c>
      <c r="N413" s="143">
        <f t="shared" si="6"/>
        <v>54.498399999999997</v>
      </c>
    </row>
    <row r="414" spans="4:14" ht="11.1" customHeight="1" x14ac:dyDescent="0.25">
      <c r="D414" s="137">
        <v>4</v>
      </c>
      <c r="E414" s="137"/>
      <c r="G414" s="141">
        <v>5046420</v>
      </c>
      <c r="H414" s="137" t="s">
        <v>559</v>
      </c>
      <c r="I414" s="137" t="s">
        <v>178</v>
      </c>
      <c r="J414" s="142">
        <v>1</v>
      </c>
      <c r="K414" s="142"/>
      <c r="L414" s="143">
        <v>48.032159999999998</v>
      </c>
      <c r="N414" s="143">
        <f t="shared" si="6"/>
        <v>48.032159999999998</v>
      </c>
    </row>
    <row r="415" spans="4:14" ht="11.1" customHeight="1" x14ac:dyDescent="0.25">
      <c r="D415" s="137">
        <v>5</v>
      </c>
      <c r="E415" s="137"/>
      <c r="G415" s="141">
        <v>5046421</v>
      </c>
      <c r="H415" s="137" t="s">
        <v>560</v>
      </c>
      <c r="I415" s="137" t="s">
        <v>178</v>
      </c>
      <c r="J415" s="142">
        <v>1</v>
      </c>
      <c r="K415" s="142"/>
      <c r="L415" s="143">
        <v>25.458399999999997</v>
      </c>
      <c r="N415" s="143">
        <f t="shared" si="6"/>
        <v>25.458399999999997</v>
      </c>
    </row>
    <row r="416" spans="4:14" ht="11.1" customHeight="1" x14ac:dyDescent="0.25">
      <c r="D416" s="137">
        <v>1</v>
      </c>
      <c r="E416" s="137"/>
      <c r="G416" s="141">
        <v>5046422</v>
      </c>
      <c r="H416" s="137" t="s">
        <v>561</v>
      </c>
      <c r="I416" s="137" t="s">
        <v>182</v>
      </c>
      <c r="J416" s="142">
        <v>3</v>
      </c>
      <c r="K416" s="142"/>
      <c r="L416" s="143">
        <v>72.599999999999994</v>
      </c>
      <c r="N416" s="143">
        <f t="shared" si="6"/>
        <v>217.79999999999998</v>
      </c>
    </row>
    <row r="417" spans="1:15" ht="10.35" customHeight="1" x14ac:dyDescent="0.25">
      <c r="N417" s="143"/>
    </row>
    <row r="418" spans="1:15" s="30" customFormat="1" ht="19.5" customHeight="1" x14ac:dyDescent="0.25">
      <c r="I418" s="147"/>
      <c r="J418" s="148"/>
      <c r="K418" s="148"/>
      <c r="O418" s="143">
        <f>SUM(N327:N417)</f>
        <v>13695.539880000002</v>
      </c>
    </row>
    <row r="419" spans="1:15" ht="10.35" customHeight="1" x14ac:dyDescent="0.25">
      <c r="N419" s="143"/>
    </row>
    <row r="420" spans="1:15" ht="17.25" customHeight="1" x14ac:dyDescent="0.25">
      <c r="A420" s="138" t="s">
        <v>562</v>
      </c>
      <c r="N420" s="143"/>
    </row>
    <row r="421" spans="1:15" ht="11.1" customHeight="1" x14ac:dyDescent="0.25">
      <c r="D421" s="137">
        <v>1</v>
      </c>
      <c r="E421" s="137"/>
      <c r="G421" s="141">
        <v>5043672</v>
      </c>
      <c r="H421" s="137" t="s">
        <v>563</v>
      </c>
      <c r="I421" s="137" t="s">
        <v>178</v>
      </c>
      <c r="J421" s="142">
        <v>2</v>
      </c>
      <c r="K421" s="142"/>
      <c r="L421" s="143">
        <v>42.998559999999998</v>
      </c>
      <c r="N421" s="143">
        <f t="shared" si="6"/>
        <v>85.997119999999995</v>
      </c>
    </row>
    <row r="422" spans="1:15" ht="11.1" customHeight="1" x14ac:dyDescent="0.25">
      <c r="D422" s="137">
        <v>1</v>
      </c>
      <c r="E422" s="137"/>
      <c r="G422" s="141">
        <v>5043017</v>
      </c>
      <c r="H422" s="137" t="s">
        <v>564</v>
      </c>
      <c r="I422" s="137" t="s">
        <v>178</v>
      </c>
      <c r="J422" s="142">
        <v>1</v>
      </c>
      <c r="K422" s="142"/>
      <c r="L422" s="143">
        <v>175.934</v>
      </c>
      <c r="N422" s="143">
        <f t="shared" si="6"/>
        <v>175.934</v>
      </c>
    </row>
    <row r="423" spans="1:15" ht="11.1" customHeight="1" x14ac:dyDescent="0.25">
      <c r="D423" s="137">
        <v>2</v>
      </c>
      <c r="E423" s="137"/>
      <c r="G423" s="141">
        <v>5043018</v>
      </c>
      <c r="H423" s="137" t="s">
        <v>565</v>
      </c>
      <c r="I423" s="137" t="s">
        <v>566</v>
      </c>
      <c r="J423" s="142">
        <v>2</v>
      </c>
      <c r="K423" s="142"/>
      <c r="L423" s="143">
        <v>189.42792</v>
      </c>
      <c r="N423" s="143">
        <f t="shared" si="6"/>
        <v>378.85584</v>
      </c>
    </row>
    <row r="424" spans="1:15" ht="11.1" customHeight="1" x14ac:dyDescent="0.25">
      <c r="D424" s="137">
        <v>3</v>
      </c>
      <c r="E424" s="137"/>
      <c r="G424" s="141">
        <v>5043019</v>
      </c>
      <c r="H424" s="137" t="s">
        <v>567</v>
      </c>
      <c r="I424" s="137" t="s">
        <v>178</v>
      </c>
      <c r="J424" s="142">
        <v>2</v>
      </c>
      <c r="K424" s="142"/>
      <c r="L424" s="143">
        <v>41.788560000000004</v>
      </c>
      <c r="N424" s="143">
        <f t="shared" si="6"/>
        <v>83.577120000000008</v>
      </c>
    </row>
    <row r="425" spans="1:15" ht="11.1" customHeight="1" x14ac:dyDescent="0.25">
      <c r="D425" s="137">
        <v>4</v>
      </c>
      <c r="E425" s="137"/>
      <c r="G425" s="141">
        <v>5043020</v>
      </c>
      <c r="H425" s="137" t="s">
        <v>568</v>
      </c>
      <c r="I425" s="137" t="s">
        <v>178</v>
      </c>
      <c r="J425" s="142">
        <v>1</v>
      </c>
      <c r="K425" s="142"/>
      <c r="L425" s="143">
        <v>98.271359999999987</v>
      </c>
      <c r="N425" s="143">
        <f t="shared" si="6"/>
        <v>98.271359999999987</v>
      </c>
    </row>
    <row r="426" spans="1:15" ht="11.1" customHeight="1" x14ac:dyDescent="0.25">
      <c r="D426" s="137">
        <v>5</v>
      </c>
      <c r="E426" s="137"/>
      <c r="G426" s="141">
        <v>5043021</v>
      </c>
      <c r="H426" s="137" t="s">
        <v>569</v>
      </c>
      <c r="I426" s="137" t="s">
        <v>178</v>
      </c>
      <c r="J426" s="142">
        <v>1</v>
      </c>
      <c r="K426" s="142"/>
      <c r="L426" s="143">
        <v>92.724719999999991</v>
      </c>
      <c r="N426" s="143">
        <f t="shared" si="6"/>
        <v>92.724719999999991</v>
      </c>
    </row>
    <row r="427" spans="1:15" ht="11.1" customHeight="1" x14ac:dyDescent="0.25">
      <c r="D427" s="137">
        <v>6</v>
      </c>
      <c r="E427" s="137"/>
      <c r="G427" s="141">
        <v>5043022</v>
      </c>
      <c r="H427" s="137" t="s">
        <v>570</v>
      </c>
      <c r="I427" s="137" t="s">
        <v>178</v>
      </c>
      <c r="J427" s="142">
        <v>1</v>
      </c>
      <c r="K427" s="142"/>
      <c r="L427" s="143">
        <v>124.31056000000001</v>
      </c>
      <c r="N427" s="143">
        <f t="shared" si="6"/>
        <v>124.31056000000001</v>
      </c>
    </row>
    <row r="428" spans="1:15" ht="11.1" customHeight="1" x14ac:dyDescent="0.25">
      <c r="D428" s="137">
        <v>7</v>
      </c>
      <c r="E428" s="137"/>
      <c r="G428" s="141">
        <v>5043023</v>
      </c>
      <c r="H428" s="137" t="s">
        <v>571</v>
      </c>
      <c r="I428" s="137" t="s">
        <v>178</v>
      </c>
      <c r="J428" s="142">
        <v>1</v>
      </c>
      <c r="K428" s="142"/>
      <c r="L428" s="143">
        <v>204.76104000000001</v>
      </c>
      <c r="N428" s="143">
        <f t="shared" si="6"/>
        <v>204.76104000000001</v>
      </c>
    </row>
    <row r="429" spans="1:15" ht="11.1" customHeight="1" x14ac:dyDescent="0.25">
      <c r="D429" s="137">
        <v>8</v>
      </c>
      <c r="E429" s="137"/>
      <c r="G429" s="141">
        <v>5043024</v>
      </c>
      <c r="H429" s="137" t="s">
        <v>572</v>
      </c>
      <c r="I429" s="137" t="s">
        <v>178</v>
      </c>
      <c r="J429" s="142">
        <v>1</v>
      </c>
      <c r="K429" s="142"/>
      <c r="L429" s="143">
        <v>102.4144</v>
      </c>
      <c r="N429" s="143">
        <f t="shared" si="6"/>
        <v>102.4144</v>
      </c>
    </row>
    <row r="430" spans="1:15" ht="11.1" customHeight="1" x14ac:dyDescent="0.25">
      <c r="D430" s="137">
        <v>9</v>
      </c>
      <c r="E430" s="137"/>
      <c r="G430" s="141">
        <v>5043025</v>
      </c>
      <c r="H430" s="137" t="s">
        <v>573</v>
      </c>
      <c r="I430" s="137" t="s">
        <v>178</v>
      </c>
      <c r="J430" s="142">
        <v>1</v>
      </c>
      <c r="K430" s="142"/>
      <c r="L430" s="143">
        <v>27.7332</v>
      </c>
      <c r="N430" s="143">
        <f t="shared" si="6"/>
        <v>27.7332</v>
      </c>
    </row>
    <row r="431" spans="1:15" ht="11.1" customHeight="1" x14ac:dyDescent="0.25">
      <c r="D431" s="137">
        <v>10</v>
      </c>
      <c r="E431" s="137"/>
      <c r="G431" s="141">
        <v>5043026</v>
      </c>
      <c r="H431" s="137" t="s">
        <v>574</v>
      </c>
      <c r="I431" s="137" t="s">
        <v>178</v>
      </c>
      <c r="J431" s="142">
        <v>4</v>
      </c>
      <c r="K431" s="142"/>
      <c r="L431" s="143">
        <v>28.875439999999998</v>
      </c>
      <c r="N431" s="143">
        <f t="shared" si="6"/>
        <v>115.50175999999999</v>
      </c>
    </row>
    <row r="432" spans="1:15" ht="11.1" customHeight="1" x14ac:dyDescent="0.25">
      <c r="D432" s="137">
        <v>1</v>
      </c>
      <c r="E432" s="137"/>
      <c r="G432" s="141">
        <v>5043015</v>
      </c>
      <c r="H432" s="137" t="s">
        <v>575</v>
      </c>
      <c r="I432" s="137" t="s">
        <v>245</v>
      </c>
      <c r="J432" s="142">
        <v>4</v>
      </c>
      <c r="K432" s="142"/>
      <c r="L432" s="143">
        <v>18.072559999999999</v>
      </c>
      <c r="N432" s="143">
        <f t="shared" si="6"/>
        <v>72.290239999999997</v>
      </c>
    </row>
    <row r="433" spans="4:15" ht="11.1" customHeight="1" x14ac:dyDescent="0.25">
      <c r="D433" s="137">
        <v>2</v>
      </c>
      <c r="E433" s="137"/>
      <c r="G433" s="141">
        <v>5043016</v>
      </c>
      <c r="H433" s="137" t="s">
        <v>576</v>
      </c>
      <c r="I433" s="137" t="s">
        <v>245</v>
      </c>
      <c r="J433" s="142">
        <v>1</v>
      </c>
      <c r="K433" s="142"/>
      <c r="L433" s="143">
        <v>74.216560000000001</v>
      </c>
      <c r="N433" s="143">
        <f t="shared" si="6"/>
        <v>74.216560000000001</v>
      </c>
      <c r="O433" s="149"/>
    </row>
    <row r="434" spans="4:15" ht="11.1" customHeight="1" x14ac:dyDescent="0.25">
      <c r="D434" s="137">
        <v>3</v>
      </c>
      <c r="E434" s="137"/>
      <c r="G434" s="141">
        <v>5043027</v>
      </c>
      <c r="H434" s="137" t="s">
        <v>577</v>
      </c>
      <c r="I434" s="137" t="s">
        <v>182</v>
      </c>
      <c r="J434" s="142">
        <v>12</v>
      </c>
      <c r="K434" s="142"/>
      <c r="L434" s="143">
        <v>72.599999999999994</v>
      </c>
      <c r="N434" s="143">
        <f t="shared" si="6"/>
        <v>871.19999999999993</v>
      </c>
      <c r="O434" s="149"/>
    </row>
    <row r="435" spans="4:15" ht="11.1" customHeight="1" x14ac:dyDescent="0.25">
      <c r="D435" s="137">
        <v>1</v>
      </c>
      <c r="E435" s="137"/>
      <c r="G435" s="141">
        <v>5043178</v>
      </c>
      <c r="H435" s="137" t="s">
        <v>578</v>
      </c>
      <c r="I435" s="137" t="s">
        <v>263</v>
      </c>
      <c r="J435" s="142">
        <v>3</v>
      </c>
      <c r="K435" s="142"/>
      <c r="L435" s="143">
        <v>42.998559999999998</v>
      </c>
      <c r="N435" s="143">
        <f t="shared" si="6"/>
        <v>128.99567999999999</v>
      </c>
      <c r="O435" s="149"/>
    </row>
    <row r="436" spans="4:15" ht="11.1" customHeight="1" x14ac:dyDescent="0.25">
      <c r="D436" s="137">
        <v>2</v>
      </c>
      <c r="E436" s="137"/>
      <c r="G436" s="141">
        <v>5043180</v>
      </c>
      <c r="H436" s="137" t="s">
        <v>579</v>
      </c>
      <c r="I436" s="137" t="s">
        <v>178</v>
      </c>
      <c r="J436" s="142">
        <v>1</v>
      </c>
      <c r="K436" s="142"/>
      <c r="L436" s="143">
        <v>44.634479999999996</v>
      </c>
      <c r="N436" s="143">
        <f t="shared" si="6"/>
        <v>44.634479999999996</v>
      </c>
      <c r="O436" s="149"/>
    </row>
    <row r="437" spans="4:15" ht="11.1" customHeight="1" x14ac:dyDescent="0.25">
      <c r="D437" s="137">
        <v>3</v>
      </c>
      <c r="E437" s="137"/>
      <c r="G437" s="141">
        <v>5043182</v>
      </c>
      <c r="H437" s="137" t="s">
        <v>580</v>
      </c>
      <c r="I437" s="137" t="s">
        <v>178</v>
      </c>
      <c r="J437" s="142">
        <v>1</v>
      </c>
      <c r="K437" s="142"/>
      <c r="L437" s="143">
        <v>102.4144</v>
      </c>
      <c r="N437" s="143">
        <f t="shared" si="6"/>
        <v>102.4144</v>
      </c>
      <c r="O437" s="149"/>
    </row>
    <row r="438" spans="4:15" ht="11.1" customHeight="1" x14ac:dyDescent="0.25">
      <c r="D438" s="137">
        <v>4</v>
      </c>
      <c r="E438" s="137"/>
      <c r="G438" s="141">
        <v>5043184</v>
      </c>
      <c r="H438" s="137" t="s">
        <v>581</v>
      </c>
      <c r="I438" s="137" t="s">
        <v>178</v>
      </c>
      <c r="J438" s="142">
        <v>1</v>
      </c>
      <c r="K438" s="142"/>
      <c r="L438" s="143">
        <v>27.7332</v>
      </c>
      <c r="N438" s="143">
        <f t="shared" si="6"/>
        <v>27.7332</v>
      </c>
      <c r="O438" s="149"/>
    </row>
    <row r="439" spans="4:15" ht="11.1" customHeight="1" x14ac:dyDescent="0.25">
      <c r="D439" s="137">
        <v>1</v>
      </c>
      <c r="E439" s="137"/>
      <c r="G439" s="141">
        <v>5043186</v>
      </c>
      <c r="H439" s="137" t="s">
        <v>582</v>
      </c>
      <c r="I439" s="137" t="s">
        <v>182</v>
      </c>
      <c r="J439" s="142">
        <v>1</v>
      </c>
      <c r="K439" s="142"/>
      <c r="L439" s="143">
        <v>72.599999999999994</v>
      </c>
      <c r="N439" s="143">
        <f t="shared" si="6"/>
        <v>72.599999999999994</v>
      </c>
      <c r="O439" s="149"/>
    </row>
    <row r="440" spans="4:15" ht="11.1" customHeight="1" x14ac:dyDescent="0.25">
      <c r="D440" s="137">
        <v>1</v>
      </c>
      <c r="E440" s="137"/>
      <c r="G440" s="141">
        <v>5043228</v>
      </c>
      <c r="H440" s="137" t="s">
        <v>583</v>
      </c>
      <c r="I440" s="137" t="s">
        <v>178</v>
      </c>
      <c r="J440" s="142">
        <v>1</v>
      </c>
      <c r="K440" s="142"/>
      <c r="L440" s="143">
        <v>41.285199999999996</v>
      </c>
      <c r="N440" s="143">
        <f t="shared" si="6"/>
        <v>41.285199999999996</v>
      </c>
      <c r="O440" s="149"/>
    </row>
    <row r="441" spans="4:15" ht="11.1" customHeight="1" x14ac:dyDescent="0.25">
      <c r="D441" s="137">
        <v>2</v>
      </c>
      <c r="E441" s="137"/>
      <c r="G441" s="141">
        <v>5043229</v>
      </c>
      <c r="H441" s="137" t="s">
        <v>584</v>
      </c>
      <c r="I441" s="137" t="s">
        <v>178</v>
      </c>
      <c r="J441" s="142">
        <v>1</v>
      </c>
      <c r="K441" s="142"/>
      <c r="L441" s="143">
        <v>70.11224</v>
      </c>
      <c r="N441" s="143">
        <f t="shared" si="6"/>
        <v>70.11224</v>
      </c>
      <c r="O441" s="149"/>
    </row>
    <row r="442" spans="4:15" ht="11.1" customHeight="1" x14ac:dyDescent="0.25">
      <c r="D442" s="137">
        <v>1</v>
      </c>
      <c r="E442" s="137"/>
      <c r="G442" s="141">
        <v>5043227</v>
      </c>
      <c r="H442" s="137" t="s">
        <v>585</v>
      </c>
      <c r="I442" s="137" t="s">
        <v>245</v>
      </c>
      <c r="J442" s="142">
        <v>2</v>
      </c>
      <c r="K442" s="142"/>
      <c r="L442" s="143">
        <v>72.599999999999994</v>
      </c>
      <c r="N442" s="143">
        <f t="shared" si="6"/>
        <v>145.19999999999999</v>
      </c>
      <c r="O442" s="149"/>
    </row>
    <row r="443" spans="4:15" ht="11.1" customHeight="1" x14ac:dyDescent="0.25">
      <c r="D443" s="137">
        <v>1</v>
      </c>
      <c r="E443" s="137"/>
      <c r="G443" s="141">
        <v>5043224</v>
      </c>
      <c r="H443" s="137" t="s">
        <v>586</v>
      </c>
      <c r="I443" s="137" t="s">
        <v>178</v>
      </c>
      <c r="J443" s="142">
        <v>1</v>
      </c>
      <c r="K443" s="142"/>
      <c r="L443" s="143">
        <v>41.788560000000004</v>
      </c>
      <c r="N443" s="143">
        <f t="shared" si="6"/>
        <v>41.788560000000004</v>
      </c>
      <c r="O443" s="149"/>
    </row>
    <row r="444" spans="4:15" ht="11.1" customHeight="1" x14ac:dyDescent="0.25">
      <c r="D444" s="137">
        <v>2</v>
      </c>
      <c r="E444" s="137"/>
      <c r="G444" s="141">
        <v>5043225</v>
      </c>
      <c r="H444" s="137" t="s">
        <v>587</v>
      </c>
      <c r="I444" s="137" t="s">
        <v>178</v>
      </c>
      <c r="J444" s="142">
        <v>1</v>
      </c>
      <c r="K444" s="142"/>
      <c r="L444" s="143">
        <v>37.035679999999999</v>
      </c>
      <c r="N444" s="143">
        <f t="shared" si="6"/>
        <v>37.035679999999999</v>
      </c>
      <c r="O444" s="149"/>
    </row>
    <row r="445" spans="4:15" ht="11.1" customHeight="1" x14ac:dyDescent="0.25">
      <c r="D445" s="137">
        <v>3</v>
      </c>
      <c r="E445" s="137"/>
      <c r="G445" s="141">
        <v>5043226</v>
      </c>
      <c r="H445" s="137" t="s">
        <v>588</v>
      </c>
      <c r="I445" s="137" t="s">
        <v>178</v>
      </c>
      <c r="J445" s="142">
        <v>2</v>
      </c>
      <c r="K445" s="142"/>
      <c r="L445" s="143">
        <v>423.59680000000003</v>
      </c>
      <c r="N445" s="143">
        <f t="shared" si="6"/>
        <v>847.19360000000006</v>
      </c>
      <c r="O445" s="149"/>
    </row>
    <row r="446" spans="4:15" ht="11.1" customHeight="1" x14ac:dyDescent="0.25">
      <c r="D446" s="137">
        <v>1</v>
      </c>
      <c r="E446" s="137"/>
      <c r="G446" s="141">
        <v>5043227</v>
      </c>
      <c r="H446" s="137" t="s">
        <v>585</v>
      </c>
      <c r="I446" s="137" t="s">
        <v>245</v>
      </c>
      <c r="J446" s="142">
        <v>10</v>
      </c>
      <c r="K446" s="142"/>
      <c r="L446" s="143">
        <v>72.599999999999994</v>
      </c>
      <c r="N446" s="143">
        <f t="shared" si="6"/>
        <v>726</v>
      </c>
      <c r="O446" s="149"/>
    </row>
    <row r="447" spans="4:15" ht="11.1" customHeight="1" x14ac:dyDescent="0.25">
      <c r="D447" s="137">
        <v>1</v>
      </c>
      <c r="E447" s="137"/>
      <c r="G447" s="141">
        <v>5043221</v>
      </c>
      <c r="H447" s="137" t="s">
        <v>589</v>
      </c>
      <c r="I447" s="137" t="s">
        <v>178</v>
      </c>
      <c r="J447" s="142">
        <v>1</v>
      </c>
      <c r="K447" s="142"/>
      <c r="L447" s="143">
        <v>1778.2159999999999</v>
      </c>
      <c r="N447" s="143">
        <f t="shared" si="6"/>
        <v>1778.2159999999999</v>
      </c>
      <c r="O447" s="149"/>
    </row>
    <row r="448" spans="4:15" ht="11.1" customHeight="1" x14ac:dyDescent="0.25">
      <c r="D448" s="137">
        <v>2</v>
      </c>
      <c r="E448" s="137"/>
      <c r="G448" s="141">
        <v>5043222</v>
      </c>
      <c r="H448" s="137" t="s">
        <v>590</v>
      </c>
      <c r="I448" s="137" t="s">
        <v>178</v>
      </c>
      <c r="J448" s="142">
        <v>1</v>
      </c>
      <c r="K448" s="142"/>
      <c r="L448" s="143">
        <v>652.43200000000002</v>
      </c>
      <c r="N448" s="143">
        <f t="shared" si="6"/>
        <v>652.43200000000002</v>
      </c>
      <c r="O448" s="149"/>
    </row>
    <row r="449" spans="4:15" ht="11.1" customHeight="1" x14ac:dyDescent="0.25">
      <c r="D449" s="137">
        <v>3</v>
      </c>
      <c r="E449" s="137"/>
      <c r="G449" s="141">
        <v>5043223</v>
      </c>
      <c r="H449" s="137" t="s">
        <v>591</v>
      </c>
      <c r="I449" s="137" t="s">
        <v>178</v>
      </c>
      <c r="J449" s="142">
        <v>1</v>
      </c>
      <c r="K449" s="142"/>
      <c r="L449" s="143">
        <v>753.52991999999995</v>
      </c>
      <c r="N449" s="143">
        <f t="shared" si="6"/>
        <v>753.52991999999995</v>
      </c>
      <c r="O449" s="149"/>
    </row>
    <row r="450" spans="4:15" ht="11.1" customHeight="1" x14ac:dyDescent="0.25">
      <c r="D450" s="137">
        <v>1</v>
      </c>
      <c r="E450" s="137"/>
      <c r="G450" s="141">
        <v>5043673</v>
      </c>
      <c r="H450" s="137" t="s">
        <v>592</v>
      </c>
      <c r="I450" s="137" t="s">
        <v>178</v>
      </c>
      <c r="J450" s="142">
        <v>4</v>
      </c>
      <c r="K450" s="142"/>
      <c r="L450" s="143">
        <v>42.998559999999998</v>
      </c>
      <c r="N450" s="143">
        <f t="shared" si="6"/>
        <v>171.99423999999999</v>
      </c>
      <c r="O450" s="149"/>
    </row>
    <row r="451" spans="4:15" ht="11.1" customHeight="1" x14ac:dyDescent="0.25">
      <c r="D451" s="137">
        <v>2</v>
      </c>
      <c r="E451" s="137"/>
      <c r="G451" s="141">
        <v>5043674</v>
      </c>
      <c r="H451" s="137" t="s">
        <v>593</v>
      </c>
      <c r="I451" s="137" t="s">
        <v>178</v>
      </c>
      <c r="J451" s="142">
        <v>1</v>
      </c>
      <c r="K451" s="142"/>
      <c r="L451" s="143">
        <v>44.634479999999996</v>
      </c>
      <c r="N451" s="143">
        <f t="shared" si="6"/>
        <v>44.634479999999996</v>
      </c>
      <c r="O451" s="149"/>
    </row>
    <row r="452" spans="4:15" ht="11.1" customHeight="1" x14ac:dyDescent="0.25">
      <c r="D452" s="137">
        <v>3</v>
      </c>
      <c r="E452" s="137"/>
      <c r="G452" s="141">
        <v>5043675</v>
      </c>
      <c r="H452" s="137" t="s">
        <v>594</v>
      </c>
      <c r="I452" s="137" t="s">
        <v>178</v>
      </c>
      <c r="J452" s="142">
        <v>1</v>
      </c>
      <c r="K452" s="142"/>
      <c r="L452" s="143">
        <v>102.4144</v>
      </c>
      <c r="N452" s="143">
        <f t="shared" si="6"/>
        <v>102.4144</v>
      </c>
      <c r="O452" s="149"/>
    </row>
    <row r="453" spans="4:15" ht="11.1" customHeight="1" x14ac:dyDescent="0.25">
      <c r="D453" s="137">
        <v>1</v>
      </c>
      <c r="E453" s="137"/>
      <c r="G453" s="141">
        <v>5043676</v>
      </c>
      <c r="H453" s="137" t="s">
        <v>595</v>
      </c>
      <c r="I453" s="137" t="s">
        <v>182</v>
      </c>
      <c r="J453" s="142">
        <v>1</v>
      </c>
      <c r="K453" s="142"/>
      <c r="L453" s="143">
        <v>72.599999999999994</v>
      </c>
      <c r="N453" s="143">
        <f t="shared" si="6"/>
        <v>72.599999999999994</v>
      </c>
      <c r="O453" s="149"/>
    </row>
    <row r="454" spans="4:15" ht="11.1" customHeight="1" x14ac:dyDescent="0.25">
      <c r="D454" s="137">
        <v>1</v>
      </c>
      <c r="E454" s="137"/>
      <c r="G454" s="141">
        <v>5044004</v>
      </c>
      <c r="H454" s="137" t="s">
        <v>596</v>
      </c>
      <c r="I454" s="137" t="s">
        <v>178</v>
      </c>
      <c r="J454" s="142">
        <v>1</v>
      </c>
      <c r="K454" s="142"/>
      <c r="L454" s="143">
        <v>92.724719999999991</v>
      </c>
      <c r="N454" s="143">
        <f t="shared" si="6"/>
        <v>92.724719999999991</v>
      </c>
      <c r="O454" s="149"/>
    </row>
    <row r="455" spans="4:15" ht="11.1" customHeight="1" x14ac:dyDescent="0.25">
      <c r="D455" s="137">
        <v>2</v>
      </c>
      <c r="E455" s="137"/>
      <c r="G455" s="141">
        <v>5044005</v>
      </c>
      <c r="H455" s="137" t="s">
        <v>597</v>
      </c>
      <c r="I455" s="137" t="s">
        <v>178</v>
      </c>
      <c r="J455" s="142">
        <v>1</v>
      </c>
      <c r="K455" s="142"/>
      <c r="L455" s="143">
        <v>124.31056000000001</v>
      </c>
      <c r="N455" s="143">
        <f t="shared" si="6"/>
        <v>124.31056000000001</v>
      </c>
      <c r="O455" s="149"/>
    </row>
    <row r="456" spans="4:15" ht="11.1" customHeight="1" x14ac:dyDescent="0.25">
      <c r="D456" s="137">
        <v>3</v>
      </c>
      <c r="E456" s="137"/>
      <c r="G456" s="141">
        <v>5044006</v>
      </c>
      <c r="H456" s="137" t="s">
        <v>598</v>
      </c>
      <c r="I456" s="137" t="s">
        <v>178</v>
      </c>
      <c r="J456" s="142">
        <v>1</v>
      </c>
      <c r="K456" s="142"/>
      <c r="L456" s="143">
        <v>98.464959999999991</v>
      </c>
      <c r="N456" s="143">
        <f t="shared" si="6"/>
        <v>98.464959999999991</v>
      </c>
      <c r="O456" s="149"/>
    </row>
    <row r="457" spans="4:15" ht="11.1" customHeight="1" x14ac:dyDescent="0.25">
      <c r="D457" s="137">
        <v>4</v>
      </c>
      <c r="E457" s="137"/>
      <c r="G457" s="141">
        <v>5044009</v>
      </c>
      <c r="H457" s="137" t="s">
        <v>599</v>
      </c>
      <c r="I457" s="137" t="s">
        <v>178</v>
      </c>
      <c r="J457" s="142">
        <v>1</v>
      </c>
      <c r="K457" s="142"/>
      <c r="L457" s="143">
        <v>32.195679999999996</v>
      </c>
      <c r="N457" s="143">
        <f t="shared" si="6"/>
        <v>32.195679999999996</v>
      </c>
      <c r="O457" s="149"/>
    </row>
    <row r="458" spans="4:15" ht="11.1" customHeight="1" x14ac:dyDescent="0.25">
      <c r="D458" s="137">
        <v>5</v>
      </c>
      <c r="E458" s="137"/>
      <c r="G458" s="141">
        <v>5044010</v>
      </c>
      <c r="H458" s="137" t="s">
        <v>600</v>
      </c>
      <c r="I458" s="137" t="s">
        <v>178</v>
      </c>
      <c r="J458" s="142">
        <v>1</v>
      </c>
      <c r="K458" s="142"/>
      <c r="L458" s="143">
        <v>313.10927999999996</v>
      </c>
      <c r="N458" s="143">
        <f t="shared" si="6"/>
        <v>313.10927999999996</v>
      </c>
      <c r="O458" s="149"/>
    </row>
    <row r="459" spans="4:15" ht="11.1" customHeight="1" x14ac:dyDescent="0.25">
      <c r="D459" s="137">
        <v>6</v>
      </c>
      <c r="E459" s="137"/>
      <c r="G459" s="141">
        <v>5044011</v>
      </c>
      <c r="H459" s="137" t="s">
        <v>601</v>
      </c>
      <c r="I459" s="137" t="s">
        <v>178</v>
      </c>
      <c r="J459" s="142">
        <v>1</v>
      </c>
      <c r="K459" s="142"/>
      <c r="L459" s="143">
        <v>366.95911999999998</v>
      </c>
      <c r="N459" s="143">
        <f t="shared" ref="N459:N522" si="7">L459*J459</f>
        <v>366.95911999999998</v>
      </c>
      <c r="O459" s="149"/>
    </row>
    <row r="460" spans="4:15" ht="11.1" customHeight="1" x14ac:dyDescent="0.25">
      <c r="D460" s="137">
        <v>7</v>
      </c>
      <c r="E460" s="137"/>
      <c r="G460" s="141">
        <v>5044012</v>
      </c>
      <c r="H460" s="137" t="s">
        <v>602</v>
      </c>
      <c r="I460" s="137" t="s">
        <v>178</v>
      </c>
      <c r="J460" s="142">
        <v>2</v>
      </c>
      <c r="K460" s="142"/>
      <c r="L460" s="143">
        <v>169.71944000000002</v>
      </c>
      <c r="N460" s="143">
        <f t="shared" si="7"/>
        <v>339.43888000000004</v>
      </c>
      <c r="O460" s="149"/>
    </row>
    <row r="461" spans="4:15" ht="11.1" customHeight="1" x14ac:dyDescent="0.25">
      <c r="D461" s="137">
        <v>8</v>
      </c>
      <c r="E461" s="137"/>
      <c r="G461" s="141">
        <v>5044013</v>
      </c>
      <c r="H461" s="137" t="s">
        <v>603</v>
      </c>
      <c r="I461" s="137" t="s">
        <v>178</v>
      </c>
      <c r="J461" s="142">
        <v>2</v>
      </c>
      <c r="K461" s="142"/>
      <c r="L461" s="143">
        <v>43.550319999999999</v>
      </c>
      <c r="N461" s="143">
        <f t="shared" si="7"/>
        <v>87.100639999999999</v>
      </c>
      <c r="O461" s="149"/>
    </row>
    <row r="462" spans="4:15" ht="11.1" customHeight="1" x14ac:dyDescent="0.25">
      <c r="D462" s="137">
        <v>1</v>
      </c>
      <c r="E462" s="137"/>
      <c r="G462" s="141">
        <v>5044014</v>
      </c>
      <c r="H462" s="137" t="s">
        <v>604</v>
      </c>
      <c r="I462" s="137" t="s">
        <v>182</v>
      </c>
      <c r="J462" s="142">
        <v>8</v>
      </c>
      <c r="K462" s="142"/>
      <c r="L462" s="143">
        <v>72.599999999999994</v>
      </c>
      <c r="N462" s="143">
        <f t="shared" si="7"/>
        <v>580.79999999999995</v>
      </c>
      <c r="O462" s="149"/>
    </row>
    <row r="463" spans="4:15" ht="11.1" customHeight="1" x14ac:dyDescent="0.25">
      <c r="D463" s="137">
        <v>1</v>
      </c>
      <c r="E463" s="137"/>
      <c r="G463" s="141">
        <v>5044039</v>
      </c>
      <c r="H463" s="137" t="s">
        <v>605</v>
      </c>
      <c r="I463" s="137" t="s">
        <v>178</v>
      </c>
      <c r="J463" s="142">
        <v>1</v>
      </c>
      <c r="K463" s="142"/>
      <c r="L463" s="143">
        <v>46.948</v>
      </c>
      <c r="N463" s="143">
        <f t="shared" si="7"/>
        <v>46.948</v>
      </c>
      <c r="O463" s="149"/>
    </row>
    <row r="464" spans="4:15" ht="11.1" customHeight="1" x14ac:dyDescent="0.25">
      <c r="D464" s="137">
        <v>2</v>
      </c>
      <c r="E464" s="137"/>
      <c r="G464" s="141">
        <v>5044040</v>
      </c>
      <c r="H464" s="137" t="s">
        <v>606</v>
      </c>
      <c r="I464" s="137" t="s">
        <v>178</v>
      </c>
      <c r="J464" s="142">
        <v>1</v>
      </c>
      <c r="K464" s="142"/>
      <c r="L464" s="143">
        <v>22.748000000000001</v>
      </c>
      <c r="N464" s="143">
        <f t="shared" si="7"/>
        <v>22.748000000000001</v>
      </c>
      <c r="O464" s="149"/>
    </row>
    <row r="465" spans="4:15" ht="11.1" customHeight="1" x14ac:dyDescent="0.25">
      <c r="D465" s="137">
        <v>3</v>
      </c>
      <c r="E465" s="137"/>
      <c r="G465" s="141">
        <v>5044041</v>
      </c>
      <c r="H465" s="137" t="s">
        <v>607</v>
      </c>
      <c r="I465" s="137" t="s">
        <v>216</v>
      </c>
      <c r="J465" s="142">
        <v>1</v>
      </c>
      <c r="K465" s="142"/>
      <c r="L465" s="143">
        <v>14.036</v>
      </c>
      <c r="N465" s="143">
        <f t="shared" si="7"/>
        <v>14.036</v>
      </c>
      <c r="O465" s="149"/>
    </row>
    <row r="466" spans="4:15" ht="11.1" customHeight="1" x14ac:dyDescent="0.25">
      <c r="D466" s="137">
        <v>1</v>
      </c>
      <c r="E466" s="137"/>
      <c r="G466" s="141">
        <v>5044042</v>
      </c>
      <c r="H466" s="137" t="s">
        <v>608</v>
      </c>
      <c r="I466" s="137" t="s">
        <v>182</v>
      </c>
      <c r="J466" s="142">
        <v>1.5</v>
      </c>
      <c r="K466" s="142"/>
      <c r="L466" s="143">
        <v>72.599999999999994</v>
      </c>
      <c r="N466" s="143">
        <f t="shared" si="7"/>
        <v>108.89999999999999</v>
      </c>
      <c r="O466" s="149"/>
    </row>
    <row r="467" spans="4:15" ht="11.1" customHeight="1" x14ac:dyDescent="0.25">
      <c r="D467" s="137">
        <v>1</v>
      </c>
      <c r="E467" s="137"/>
      <c r="G467" s="141">
        <v>5044429</v>
      </c>
      <c r="H467" s="137" t="s">
        <v>609</v>
      </c>
      <c r="I467" s="137" t="s">
        <v>178</v>
      </c>
      <c r="J467" s="142">
        <v>1</v>
      </c>
      <c r="K467" s="142"/>
      <c r="L467" s="143">
        <v>424.61320000000001</v>
      </c>
      <c r="N467" s="143">
        <f t="shared" si="7"/>
        <v>424.61320000000001</v>
      </c>
      <c r="O467" s="149"/>
    </row>
    <row r="468" spans="4:15" ht="11.1" customHeight="1" x14ac:dyDescent="0.25">
      <c r="D468" s="137">
        <v>1</v>
      </c>
      <c r="E468" s="137"/>
      <c r="G468" s="141">
        <v>5044430</v>
      </c>
      <c r="H468" s="137" t="s">
        <v>610</v>
      </c>
      <c r="I468" s="137" t="s">
        <v>182</v>
      </c>
      <c r="J468" s="142">
        <v>3</v>
      </c>
      <c r="K468" s="142"/>
      <c r="L468" s="143">
        <v>72.599999999999994</v>
      </c>
      <c r="N468" s="143">
        <f t="shared" si="7"/>
        <v>217.79999999999998</v>
      </c>
      <c r="O468" s="149"/>
    </row>
    <row r="469" spans="4:15" ht="11.1" customHeight="1" x14ac:dyDescent="0.25">
      <c r="D469" s="137">
        <v>1</v>
      </c>
      <c r="E469" s="137"/>
      <c r="G469" s="141">
        <v>5044431</v>
      </c>
      <c r="H469" s="137" t="s">
        <v>611</v>
      </c>
      <c r="I469" s="137" t="s">
        <v>178</v>
      </c>
      <c r="J469" s="142">
        <v>1</v>
      </c>
      <c r="K469" s="142"/>
      <c r="L469" s="143">
        <v>44.634479999999996</v>
      </c>
      <c r="N469" s="143">
        <f t="shared" si="7"/>
        <v>44.634479999999996</v>
      </c>
      <c r="O469" s="149"/>
    </row>
    <row r="470" spans="4:15" ht="11.1" customHeight="1" x14ac:dyDescent="0.25">
      <c r="D470" s="137">
        <v>2</v>
      </c>
      <c r="E470" s="137"/>
      <c r="G470" s="141">
        <v>5044432</v>
      </c>
      <c r="H470" s="137" t="s">
        <v>612</v>
      </c>
      <c r="I470" s="137" t="s">
        <v>178</v>
      </c>
      <c r="J470" s="142">
        <v>4</v>
      </c>
      <c r="K470" s="142"/>
      <c r="L470" s="143">
        <v>42.998559999999998</v>
      </c>
      <c r="N470" s="143">
        <f t="shared" si="7"/>
        <v>171.99423999999999</v>
      </c>
      <c r="O470" s="149"/>
    </row>
    <row r="471" spans="4:15" ht="11.1" customHeight="1" x14ac:dyDescent="0.25">
      <c r="D471" s="137">
        <v>1</v>
      </c>
      <c r="E471" s="137"/>
      <c r="G471" s="141">
        <v>5044430</v>
      </c>
      <c r="H471" s="137" t="s">
        <v>610</v>
      </c>
      <c r="I471" s="137" t="s">
        <v>182</v>
      </c>
      <c r="J471" s="142">
        <v>1</v>
      </c>
      <c r="K471" s="142"/>
      <c r="L471" s="143">
        <v>72.599999999999994</v>
      </c>
      <c r="N471" s="143">
        <f t="shared" si="7"/>
        <v>72.599999999999994</v>
      </c>
      <c r="O471" s="149"/>
    </row>
    <row r="472" spans="4:15" ht="11.1" customHeight="1" x14ac:dyDescent="0.25">
      <c r="D472" s="137">
        <v>1</v>
      </c>
      <c r="E472" s="137"/>
      <c r="G472" s="141">
        <v>5044433</v>
      </c>
      <c r="H472" s="137" t="s">
        <v>613</v>
      </c>
      <c r="I472" s="137" t="s">
        <v>178</v>
      </c>
      <c r="J472" s="142">
        <v>1</v>
      </c>
      <c r="K472" s="142"/>
      <c r="L472" s="143">
        <v>275.91872000000001</v>
      </c>
      <c r="N472" s="143">
        <f t="shared" si="7"/>
        <v>275.91872000000001</v>
      </c>
      <c r="O472" s="149"/>
    </row>
    <row r="473" spans="4:15" ht="11.1" customHeight="1" x14ac:dyDescent="0.25">
      <c r="D473" s="137">
        <v>1</v>
      </c>
      <c r="E473" s="137"/>
      <c r="G473" s="141">
        <v>5044434</v>
      </c>
      <c r="H473" s="137" t="s">
        <v>614</v>
      </c>
      <c r="I473" s="137" t="s">
        <v>182</v>
      </c>
      <c r="J473" s="142">
        <v>2</v>
      </c>
      <c r="K473" s="142"/>
      <c r="L473" s="143">
        <v>72.599999999999994</v>
      </c>
      <c r="N473" s="143">
        <f t="shared" si="7"/>
        <v>145.19999999999999</v>
      </c>
      <c r="O473" s="149"/>
    </row>
    <row r="474" spans="4:15" ht="11.1" customHeight="1" x14ac:dyDescent="0.25">
      <c r="D474" s="137">
        <v>1</v>
      </c>
      <c r="E474" s="137"/>
      <c r="G474" s="141">
        <v>5044705</v>
      </c>
      <c r="H474" s="137" t="s">
        <v>615</v>
      </c>
      <c r="I474" s="137" t="s">
        <v>178</v>
      </c>
      <c r="J474" s="142">
        <v>1</v>
      </c>
      <c r="K474" s="142"/>
      <c r="L474" s="143">
        <v>102.4144</v>
      </c>
      <c r="N474" s="143">
        <f t="shared" si="7"/>
        <v>102.4144</v>
      </c>
      <c r="O474" s="149"/>
    </row>
    <row r="475" spans="4:15" ht="11.1" customHeight="1" x14ac:dyDescent="0.25">
      <c r="D475" s="137">
        <v>2</v>
      </c>
      <c r="E475" s="137"/>
      <c r="G475" s="141">
        <v>5044706</v>
      </c>
      <c r="H475" s="137" t="s">
        <v>616</v>
      </c>
      <c r="I475" s="137" t="s">
        <v>178</v>
      </c>
      <c r="J475" s="142">
        <v>1</v>
      </c>
      <c r="K475" s="142"/>
      <c r="L475" s="143">
        <v>44.634479999999996</v>
      </c>
      <c r="N475" s="143">
        <f t="shared" si="7"/>
        <v>44.634479999999996</v>
      </c>
      <c r="O475" s="149"/>
    </row>
    <row r="476" spans="4:15" ht="11.1" customHeight="1" x14ac:dyDescent="0.25">
      <c r="D476" s="137">
        <v>3</v>
      </c>
      <c r="E476" s="137"/>
      <c r="G476" s="141">
        <v>5044707</v>
      </c>
      <c r="H476" s="137" t="s">
        <v>617</v>
      </c>
      <c r="I476" s="137" t="s">
        <v>263</v>
      </c>
      <c r="J476" s="142">
        <v>4</v>
      </c>
      <c r="K476" s="142"/>
      <c r="L476" s="143">
        <v>42.998559999999998</v>
      </c>
      <c r="N476" s="143">
        <f t="shared" si="7"/>
        <v>171.99423999999999</v>
      </c>
      <c r="O476" s="149"/>
    </row>
    <row r="477" spans="4:15" ht="11.1" customHeight="1" x14ac:dyDescent="0.25">
      <c r="D477" s="137">
        <v>1</v>
      </c>
      <c r="E477" s="137"/>
      <c r="G477" s="141">
        <v>5044708</v>
      </c>
      <c r="H477" s="137" t="s">
        <v>618</v>
      </c>
      <c r="I477" s="137" t="s">
        <v>182</v>
      </c>
      <c r="J477" s="142">
        <v>1</v>
      </c>
      <c r="K477" s="142"/>
      <c r="L477" s="143">
        <v>72.599999999999994</v>
      </c>
      <c r="N477" s="143">
        <f t="shared" si="7"/>
        <v>72.599999999999994</v>
      </c>
      <c r="O477" s="149"/>
    </row>
    <row r="478" spans="4:15" ht="11.1" customHeight="1" x14ac:dyDescent="0.25">
      <c r="D478" s="137">
        <v>1</v>
      </c>
      <c r="E478" s="137"/>
      <c r="G478" s="141">
        <v>5044889</v>
      </c>
      <c r="H478" s="137" t="s">
        <v>619</v>
      </c>
      <c r="I478" s="137" t="s">
        <v>182</v>
      </c>
      <c r="J478" s="142">
        <v>1</v>
      </c>
      <c r="K478" s="142"/>
      <c r="L478" s="143">
        <v>72.599999999999994</v>
      </c>
      <c r="N478" s="143">
        <f t="shared" si="7"/>
        <v>72.599999999999994</v>
      </c>
      <c r="O478" s="149"/>
    </row>
    <row r="479" spans="4:15" ht="11.1" customHeight="1" x14ac:dyDescent="0.25">
      <c r="D479" s="137">
        <v>1</v>
      </c>
      <c r="E479" s="137"/>
      <c r="G479" s="141">
        <v>5044890</v>
      </c>
      <c r="H479" s="137" t="s">
        <v>620</v>
      </c>
      <c r="I479" s="137" t="s">
        <v>178</v>
      </c>
      <c r="J479" s="142">
        <v>1</v>
      </c>
      <c r="K479" s="142"/>
      <c r="L479" s="143">
        <v>117.10864000000001</v>
      </c>
      <c r="N479" s="143">
        <f t="shared" si="7"/>
        <v>117.10864000000001</v>
      </c>
      <c r="O479" s="149"/>
    </row>
    <row r="480" spans="4:15" ht="11.1" customHeight="1" x14ac:dyDescent="0.25">
      <c r="D480" s="137">
        <v>1</v>
      </c>
      <c r="E480" s="137"/>
      <c r="G480" s="141">
        <v>5045418</v>
      </c>
      <c r="H480" s="137" t="s">
        <v>621</v>
      </c>
      <c r="I480" s="137" t="s">
        <v>178</v>
      </c>
      <c r="J480" s="142">
        <v>2</v>
      </c>
      <c r="K480" s="142"/>
      <c r="L480" s="143">
        <v>61.225999999999999</v>
      </c>
      <c r="N480" s="143">
        <f t="shared" si="7"/>
        <v>122.452</v>
      </c>
      <c r="O480" s="149"/>
    </row>
    <row r="481" spans="4:15" ht="11.1" customHeight="1" x14ac:dyDescent="0.25">
      <c r="D481" s="137">
        <v>1</v>
      </c>
      <c r="E481" s="137"/>
      <c r="G481" s="141">
        <v>5045429</v>
      </c>
      <c r="H481" s="137" t="s">
        <v>622</v>
      </c>
      <c r="I481" s="137" t="s">
        <v>182</v>
      </c>
      <c r="J481" s="142">
        <v>12</v>
      </c>
      <c r="K481" s="142"/>
      <c r="L481" s="143">
        <v>72.599999999999994</v>
      </c>
      <c r="N481" s="143">
        <f t="shared" si="7"/>
        <v>871.19999999999993</v>
      </c>
      <c r="O481" s="149"/>
    </row>
    <row r="482" spans="4:15" ht="11.1" customHeight="1" x14ac:dyDescent="0.25">
      <c r="D482" s="137">
        <v>1</v>
      </c>
      <c r="E482" s="137"/>
      <c r="G482" s="141">
        <v>5045430</v>
      </c>
      <c r="H482" s="137" t="s">
        <v>623</v>
      </c>
      <c r="I482" s="137" t="s">
        <v>178</v>
      </c>
      <c r="J482" s="142">
        <v>1</v>
      </c>
      <c r="K482" s="142"/>
      <c r="L482" s="143">
        <v>261.23416000000003</v>
      </c>
      <c r="N482" s="143">
        <f t="shared" si="7"/>
        <v>261.23416000000003</v>
      </c>
      <c r="O482" s="149"/>
    </row>
    <row r="483" spans="4:15" ht="11.1" customHeight="1" x14ac:dyDescent="0.25">
      <c r="D483" s="137">
        <v>2</v>
      </c>
      <c r="E483" s="137"/>
      <c r="G483" s="141">
        <v>5045431</v>
      </c>
      <c r="H483" s="137" t="s">
        <v>624</v>
      </c>
      <c r="I483" s="137" t="s">
        <v>178</v>
      </c>
      <c r="J483" s="142">
        <v>1</v>
      </c>
      <c r="K483" s="142"/>
      <c r="L483" s="143">
        <v>661.77319999999997</v>
      </c>
      <c r="N483" s="143">
        <f t="shared" si="7"/>
        <v>661.77319999999997</v>
      </c>
      <c r="O483" s="149"/>
    </row>
    <row r="484" spans="4:15" ht="11.1" customHeight="1" x14ac:dyDescent="0.25">
      <c r="D484" s="137">
        <v>3</v>
      </c>
      <c r="E484" s="137"/>
      <c r="G484" s="141">
        <v>5045432</v>
      </c>
      <c r="H484" s="137" t="s">
        <v>625</v>
      </c>
      <c r="I484" s="137" t="s">
        <v>178</v>
      </c>
      <c r="J484" s="142">
        <v>1</v>
      </c>
      <c r="K484" s="142"/>
      <c r="L484" s="143">
        <v>270.38175999999999</v>
      </c>
      <c r="N484" s="143">
        <f t="shared" si="7"/>
        <v>270.38175999999999</v>
      </c>
      <c r="O484" s="149"/>
    </row>
    <row r="485" spans="4:15" ht="11.1" customHeight="1" x14ac:dyDescent="0.25">
      <c r="D485" s="137">
        <v>4</v>
      </c>
      <c r="E485" s="137"/>
      <c r="G485" s="141">
        <v>5045433</v>
      </c>
      <c r="H485" s="137" t="s">
        <v>626</v>
      </c>
      <c r="I485" s="137" t="s">
        <v>178</v>
      </c>
      <c r="J485" s="142">
        <v>1</v>
      </c>
      <c r="K485" s="142"/>
      <c r="L485" s="143">
        <v>702.53568000000007</v>
      </c>
      <c r="N485" s="143">
        <f t="shared" si="7"/>
        <v>702.53568000000007</v>
      </c>
      <c r="O485" s="149"/>
    </row>
    <row r="486" spans="4:15" ht="11.1" customHeight="1" x14ac:dyDescent="0.25">
      <c r="D486" s="137">
        <v>5</v>
      </c>
      <c r="E486" s="137"/>
      <c r="G486" s="141">
        <v>5045434</v>
      </c>
      <c r="H486" s="137" t="s">
        <v>627</v>
      </c>
      <c r="I486" s="137" t="s">
        <v>178</v>
      </c>
      <c r="J486" s="142">
        <v>1</v>
      </c>
      <c r="K486" s="142"/>
      <c r="L486" s="143">
        <v>799.98424</v>
      </c>
      <c r="N486" s="143">
        <f t="shared" si="7"/>
        <v>799.98424</v>
      </c>
      <c r="O486" s="149"/>
    </row>
    <row r="487" spans="4:15" ht="11.1" customHeight="1" x14ac:dyDescent="0.25">
      <c r="D487" s="137">
        <v>6</v>
      </c>
      <c r="E487" s="137"/>
      <c r="G487" s="141">
        <v>5045435</v>
      </c>
      <c r="H487" s="137" t="s">
        <v>628</v>
      </c>
      <c r="I487" s="137" t="s">
        <v>178</v>
      </c>
      <c r="J487" s="142">
        <v>1</v>
      </c>
      <c r="K487" s="142"/>
      <c r="L487" s="143">
        <v>44.634479999999996</v>
      </c>
      <c r="N487" s="143">
        <f t="shared" si="7"/>
        <v>44.634479999999996</v>
      </c>
      <c r="O487" s="149"/>
    </row>
    <row r="488" spans="4:15" ht="11.1" customHeight="1" x14ac:dyDescent="0.25">
      <c r="D488" s="137">
        <v>7</v>
      </c>
      <c r="E488" s="137"/>
      <c r="G488" s="141">
        <v>5045436</v>
      </c>
      <c r="H488" s="137" t="s">
        <v>629</v>
      </c>
      <c r="I488" s="137" t="s">
        <v>178</v>
      </c>
      <c r="J488" s="142">
        <v>4</v>
      </c>
      <c r="K488" s="142"/>
      <c r="L488" s="143">
        <v>42.998559999999998</v>
      </c>
      <c r="N488" s="143">
        <f t="shared" si="7"/>
        <v>171.99423999999999</v>
      </c>
      <c r="O488" s="149"/>
    </row>
    <row r="489" spans="4:15" ht="11.1" customHeight="1" x14ac:dyDescent="0.25">
      <c r="D489" s="137">
        <v>8</v>
      </c>
      <c r="E489" s="137"/>
      <c r="G489" s="141">
        <v>5045437</v>
      </c>
      <c r="H489" s="137" t="s">
        <v>630</v>
      </c>
      <c r="I489" s="137" t="s">
        <v>178</v>
      </c>
      <c r="J489" s="142">
        <v>1</v>
      </c>
      <c r="K489" s="142"/>
      <c r="L489" s="143">
        <v>21.78</v>
      </c>
      <c r="N489" s="143">
        <f t="shared" si="7"/>
        <v>21.78</v>
      </c>
      <c r="O489" s="149"/>
    </row>
    <row r="490" spans="4:15" ht="11.1" customHeight="1" x14ac:dyDescent="0.25">
      <c r="D490" s="137">
        <v>9</v>
      </c>
      <c r="E490" s="137"/>
      <c r="G490" s="141">
        <v>5045438</v>
      </c>
      <c r="H490" s="137" t="s">
        <v>631</v>
      </c>
      <c r="I490" s="137" t="s">
        <v>178</v>
      </c>
      <c r="J490" s="142">
        <v>1</v>
      </c>
      <c r="K490" s="142"/>
      <c r="L490" s="143">
        <v>27.59768</v>
      </c>
      <c r="N490" s="143">
        <f t="shared" si="7"/>
        <v>27.59768</v>
      </c>
      <c r="O490" s="149"/>
    </row>
    <row r="491" spans="4:15" ht="11.1" customHeight="1" x14ac:dyDescent="0.25">
      <c r="D491" s="137">
        <v>10</v>
      </c>
      <c r="E491" s="137"/>
      <c r="G491" s="141">
        <v>5045439</v>
      </c>
      <c r="H491" s="137" t="s">
        <v>632</v>
      </c>
      <c r="I491" s="137" t="s">
        <v>178</v>
      </c>
      <c r="J491" s="142">
        <v>1</v>
      </c>
      <c r="K491" s="142"/>
      <c r="L491" s="143">
        <v>32.195679999999996</v>
      </c>
      <c r="N491" s="143">
        <f t="shared" si="7"/>
        <v>32.195679999999996</v>
      </c>
      <c r="O491" s="149"/>
    </row>
    <row r="492" spans="4:15" ht="11.1" customHeight="1" x14ac:dyDescent="0.25">
      <c r="D492" s="137">
        <v>1</v>
      </c>
      <c r="E492" s="137"/>
      <c r="G492" s="141">
        <v>5045793</v>
      </c>
      <c r="H492" s="137" t="s">
        <v>633</v>
      </c>
      <c r="I492" s="137" t="s">
        <v>178</v>
      </c>
      <c r="J492" s="142">
        <v>1</v>
      </c>
      <c r="K492" s="142"/>
      <c r="L492" s="143">
        <v>117.10864000000001</v>
      </c>
      <c r="N492" s="143">
        <f t="shared" si="7"/>
        <v>117.10864000000001</v>
      </c>
      <c r="O492" s="149"/>
    </row>
    <row r="493" spans="4:15" ht="11.1" customHeight="1" x14ac:dyDescent="0.25">
      <c r="D493" s="137">
        <v>2</v>
      </c>
      <c r="E493" s="137"/>
      <c r="G493" s="141">
        <v>5045794</v>
      </c>
      <c r="H493" s="137" t="s">
        <v>634</v>
      </c>
      <c r="I493" s="137" t="s">
        <v>178</v>
      </c>
      <c r="J493" s="142">
        <v>2</v>
      </c>
      <c r="K493" s="142"/>
      <c r="L493" s="143">
        <v>89.65616</v>
      </c>
      <c r="N493" s="143">
        <f t="shared" si="7"/>
        <v>179.31232</v>
      </c>
      <c r="O493" s="149"/>
    </row>
    <row r="494" spans="4:15" ht="11.1" customHeight="1" x14ac:dyDescent="0.25">
      <c r="D494" s="137">
        <v>1</v>
      </c>
      <c r="E494" s="137"/>
      <c r="G494" s="141">
        <v>5045795</v>
      </c>
      <c r="H494" s="137" t="s">
        <v>635</v>
      </c>
      <c r="I494" s="137" t="s">
        <v>182</v>
      </c>
      <c r="J494" s="142">
        <v>2</v>
      </c>
      <c r="K494" s="142"/>
      <c r="L494" s="143">
        <v>72.599999999999994</v>
      </c>
      <c r="N494" s="143">
        <f t="shared" si="7"/>
        <v>145.19999999999999</v>
      </c>
      <c r="O494" s="149"/>
    </row>
    <row r="495" spans="4:15" ht="11.1" customHeight="1" x14ac:dyDescent="0.25">
      <c r="D495" s="137">
        <v>1</v>
      </c>
      <c r="E495" s="137"/>
      <c r="G495" s="141">
        <v>5045928</v>
      </c>
      <c r="H495" s="137" t="s">
        <v>636</v>
      </c>
      <c r="I495" s="137" t="s">
        <v>182</v>
      </c>
      <c r="J495" s="142">
        <v>7</v>
      </c>
      <c r="K495" s="142"/>
      <c r="L495" s="143">
        <v>72.599999999999994</v>
      </c>
      <c r="N495" s="143">
        <f t="shared" si="7"/>
        <v>508.19999999999993</v>
      </c>
      <c r="O495" s="149"/>
    </row>
    <row r="496" spans="4:15" ht="11.1" customHeight="1" x14ac:dyDescent="0.25">
      <c r="D496" s="137">
        <v>1</v>
      </c>
      <c r="E496" s="137"/>
      <c r="G496" s="141">
        <v>5045929</v>
      </c>
      <c r="H496" s="137" t="s">
        <v>637</v>
      </c>
      <c r="I496" s="137" t="s">
        <v>178</v>
      </c>
      <c r="J496" s="142">
        <v>1</v>
      </c>
      <c r="K496" s="142"/>
      <c r="L496" s="143">
        <v>44.634479999999996</v>
      </c>
      <c r="N496" s="143">
        <f t="shared" si="7"/>
        <v>44.634479999999996</v>
      </c>
      <c r="O496" s="149"/>
    </row>
    <row r="497" spans="4:15" ht="11.1" customHeight="1" x14ac:dyDescent="0.25">
      <c r="D497" s="137">
        <v>2</v>
      </c>
      <c r="E497" s="137"/>
      <c r="G497" s="141">
        <v>5045930</v>
      </c>
      <c r="H497" s="137" t="s">
        <v>638</v>
      </c>
      <c r="I497" s="137" t="s">
        <v>216</v>
      </c>
      <c r="J497" s="142">
        <v>5</v>
      </c>
      <c r="K497" s="142"/>
      <c r="L497" s="143">
        <v>44.634479999999996</v>
      </c>
      <c r="N497" s="143">
        <f t="shared" si="7"/>
        <v>223.17239999999998</v>
      </c>
      <c r="O497" s="149"/>
    </row>
    <row r="498" spans="4:15" ht="11.1" customHeight="1" x14ac:dyDescent="0.25">
      <c r="D498" s="137">
        <v>1</v>
      </c>
      <c r="E498" s="137"/>
      <c r="G498" s="141">
        <v>5045932</v>
      </c>
      <c r="H498" s="137" t="s">
        <v>639</v>
      </c>
      <c r="I498" s="137" t="s">
        <v>178</v>
      </c>
      <c r="J498" s="142">
        <v>1</v>
      </c>
      <c r="K498" s="142"/>
      <c r="L498" s="143">
        <v>94.960800000000006</v>
      </c>
      <c r="N498" s="143">
        <f t="shared" si="7"/>
        <v>94.960800000000006</v>
      </c>
      <c r="O498" s="149"/>
    </row>
    <row r="499" spans="4:15" ht="11.1" customHeight="1" x14ac:dyDescent="0.25">
      <c r="D499" s="137">
        <v>1</v>
      </c>
      <c r="E499" s="137"/>
      <c r="G499" s="141">
        <v>5045954</v>
      </c>
      <c r="H499" s="137" t="s">
        <v>640</v>
      </c>
      <c r="I499" s="137" t="s">
        <v>178</v>
      </c>
      <c r="J499" s="142">
        <v>1</v>
      </c>
      <c r="K499" s="142"/>
      <c r="L499" s="143">
        <v>91.911599999999993</v>
      </c>
      <c r="N499" s="143">
        <f t="shared" si="7"/>
        <v>91.911599999999993</v>
      </c>
      <c r="O499" s="149"/>
    </row>
    <row r="500" spans="4:15" ht="11.1" customHeight="1" x14ac:dyDescent="0.25">
      <c r="D500" s="137">
        <v>1</v>
      </c>
      <c r="E500" s="137"/>
      <c r="G500" s="141">
        <v>5045955</v>
      </c>
      <c r="H500" s="137" t="s">
        <v>641</v>
      </c>
      <c r="I500" s="137" t="s">
        <v>182</v>
      </c>
      <c r="J500" s="142">
        <v>1</v>
      </c>
      <c r="K500" s="142"/>
      <c r="L500" s="143">
        <v>72.599999999999994</v>
      </c>
      <c r="N500" s="143">
        <f t="shared" si="7"/>
        <v>72.599999999999994</v>
      </c>
      <c r="O500" s="149"/>
    </row>
    <row r="501" spans="4:15" ht="11.1" customHeight="1" x14ac:dyDescent="0.25">
      <c r="D501" s="137">
        <v>1</v>
      </c>
      <c r="E501" s="137"/>
      <c r="G501" s="141">
        <v>5046019</v>
      </c>
      <c r="H501" s="137" t="s">
        <v>642</v>
      </c>
      <c r="I501" s="137" t="s">
        <v>178</v>
      </c>
      <c r="J501" s="142">
        <v>1</v>
      </c>
      <c r="K501" s="142"/>
      <c r="L501" s="143">
        <v>103.52760000000001</v>
      </c>
      <c r="N501" s="143">
        <f t="shared" si="7"/>
        <v>103.52760000000001</v>
      </c>
      <c r="O501" s="149"/>
    </row>
    <row r="502" spans="4:15" ht="11.1" customHeight="1" x14ac:dyDescent="0.25">
      <c r="D502" s="137">
        <v>2</v>
      </c>
      <c r="E502" s="137"/>
      <c r="G502" s="141">
        <v>5046020</v>
      </c>
      <c r="H502" s="137" t="s">
        <v>643</v>
      </c>
      <c r="I502" s="137" t="s">
        <v>178</v>
      </c>
      <c r="J502" s="142">
        <v>2</v>
      </c>
      <c r="K502" s="142"/>
      <c r="L502" s="143">
        <v>98.464959999999991</v>
      </c>
      <c r="N502" s="143">
        <f t="shared" si="7"/>
        <v>196.92991999999998</v>
      </c>
      <c r="O502" s="149"/>
    </row>
    <row r="503" spans="4:15" ht="11.1" customHeight="1" x14ac:dyDescent="0.25">
      <c r="D503" s="137">
        <v>3</v>
      </c>
      <c r="E503" s="137"/>
      <c r="G503" s="141">
        <v>5046021</v>
      </c>
      <c r="H503" s="137" t="s">
        <v>644</v>
      </c>
      <c r="I503" s="137" t="s">
        <v>178</v>
      </c>
      <c r="J503" s="142">
        <v>1</v>
      </c>
      <c r="K503" s="142"/>
      <c r="L503" s="143">
        <v>124.31056000000001</v>
      </c>
      <c r="N503" s="143">
        <f t="shared" si="7"/>
        <v>124.31056000000001</v>
      </c>
      <c r="O503" s="149"/>
    </row>
    <row r="504" spans="4:15" ht="11.1" customHeight="1" x14ac:dyDescent="0.25">
      <c r="D504" s="137">
        <v>4</v>
      </c>
      <c r="E504" s="137"/>
      <c r="G504" s="141">
        <v>5046022</v>
      </c>
      <c r="H504" s="137" t="s">
        <v>645</v>
      </c>
      <c r="I504" s="137" t="s">
        <v>178</v>
      </c>
      <c r="J504" s="142">
        <v>1</v>
      </c>
      <c r="K504" s="142"/>
      <c r="L504" s="143">
        <v>92.724719999999991</v>
      </c>
      <c r="N504" s="143">
        <f t="shared" si="7"/>
        <v>92.724719999999991</v>
      </c>
      <c r="O504" s="149"/>
    </row>
    <row r="505" spans="4:15" ht="11.1" customHeight="1" x14ac:dyDescent="0.25">
      <c r="D505" s="137">
        <v>5</v>
      </c>
      <c r="E505" s="137"/>
      <c r="G505" s="141">
        <v>5046023</v>
      </c>
      <c r="H505" s="137" t="s">
        <v>646</v>
      </c>
      <c r="I505" s="137" t="s">
        <v>178</v>
      </c>
      <c r="J505" s="142">
        <v>2</v>
      </c>
      <c r="K505" s="142"/>
      <c r="L505" s="143">
        <v>43.550319999999999</v>
      </c>
      <c r="N505" s="143">
        <f t="shared" si="7"/>
        <v>87.100639999999999</v>
      </c>
      <c r="O505" s="149"/>
    </row>
    <row r="506" spans="4:15" ht="11.1" customHeight="1" x14ac:dyDescent="0.25">
      <c r="D506" s="137">
        <v>6</v>
      </c>
      <c r="E506" s="137"/>
      <c r="G506" s="141">
        <v>5046024</v>
      </c>
      <c r="H506" s="137" t="s">
        <v>647</v>
      </c>
      <c r="I506" s="137" t="s">
        <v>178</v>
      </c>
      <c r="J506" s="142">
        <v>2</v>
      </c>
      <c r="K506" s="142"/>
      <c r="L506" s="143">
        <v>41.788560000000004</v>
      </c>
      <c r="N506" s="143">
        <f t="shared" si="7"/>
        <v>83.577120000000008</v>
      </c>
      <c r="O506" s="149"/>
    </row>
    <row r="507" spans="4:15" ht="11.1" customHeight="1" x14ac:dyDescent="0.25">
      <c r="D507" s="137">
        <v>7</v>
      </c>
      <c r="E507" s="137"/>
      <c r="G507" s="141">
        <v>5046029</v>
      </c>
      <c r="H507" s="137" t="s">
        <v>648</v>
      </c>
      <c r="I507" s="137" t="s">
        <v>178</v>
      </c>
      <c r="J507" s="142">
        <v>1</v>
      </c>
      <c r="K507" s="142"/>
      <c r="L507" s="143">
        <v>42.998559999999998</v>
      </c>
      <c r="N507" s="143">
        <f t="shared" si="7"/>
        <v>42.998559999999998</v>
      </c>
      <c r="O507" s="149"/>
    </row>
    <row r="508" spans="4:15" ht="11.1" customHeight="1" x14ac:dyDescent="0.25">
      <c r="D508" s="137">
        <v>8</v>
      </c>
      <c r="E508" s="137"/>
      <c r="G508" s="141">
        <v>5046030</v>
      </c>
      <c r="H508" s="137" t="s">
        <v>649</v>
      </c>
      <c r="I508" s="137" t="s">
        <v>178</v>
      </c>
      <c r="J508" s="142">
        <v>1</v>
      </c>
      <c r="K508" s="142"/>
      <c r="L508" s="143">
        <v>103.52760000000001</v>
      </c>
      <c r="N508" s="143">
        <f t="shared" si="7"/>
        <v>103.52760000000001</v>
      </c>
      <c r="O508" s="149"/>
    </row>
    <row r="509" spans="4:15" ht="11.1" customHeight="1" x14ac:dyDescent="0.25">
      <c r="D509" s="137">
        <v>1</v>
      </c>
      <c r="E509" s="137"/>
      <c r="G509" s="141">
        <v>5046028</v>
      </c>
      <c r="H509" s="137" t="s">
        <v>650</v>
      </c>
      <c r="I509" s="137" t="s">
        <v>182</v>
      </c>
      <c r="J509" s="142">
        <v>8</v>
      </c>
      <c r="K509" s="142"/>
      <c r="L509" s="143">
        <v>72.599999999999994</v>
      </c>
      <c r="N509" s="143">
        <f t="shared" si="7"/>
        <v>580.79999999999995</v>
      </c>
    </row>
    <row r="510" spans="4:15" ht="11.1" customHeight="1" x14ac:dyDescent="0.25">
      <c r="D510" s="137">
        <v>1</v>
      </c>
      <c r="E510" s="137"/>
      <c r="G510" s="141">
        <v>5046429</v>
      </c>
      <c r="H510" s="137" t="s">
        <v>651</v>
      </c>
      <c r="I510" s="137" t="s">
        <v>178</v>
      </c>
      <c r="J510" s="142">
        <v>1</v>
      </c>
      <c r="K510" s="142"/>
      <c r="L510" s="143">
        <v>90.469279999999998</v>
      </c>
      <c r="N510" s="143">
        <f t="shared" si="7"/>
        <v>90.469279999999998</v>
      </c>
    </row>
    <row r="511" spans="4:15" ht="11.1" customHeight="1" x14ac:dyDescent="0.25">
      <c r="D511" s="137">
        <v>2</v>
      </c>
      <c r="E511" s="137"/>
      <c r="G511" s="141">
        <v>5046430</v>
      </c>
      <c r="H511" s="137" t="s">
        <v>652</v>
      </c>
      <c r="I511" s="137" t="s">
        <v>178</v>
      </c>
      <c r="J511" s="142">
        <v>1</v>
      </c>
      <c r="K511" s="142"/>
      <c r="L511" s="143">
        <v>93.52816</v>
      </c>
      <c r="N511" s="143">
        <f t="shared" si="7"/>
        <v>93.52816</v>
      </c>
    </row>
    <row r="512" spans="4:15" ht="11.1" customHeight="1" x14ac:dyDescent="0.25">
      <c r="D512" s="137">
        <v>3</v>
      </c>
      <c r="E512" s="137"/>
      <c r="G512" s="141">
        <v>5046431</v>
      </c>
      <c r="H512" s="137" t="s">
        <v>653</v>
      </c>
      <c r="I512" s="137" t="s">
        <v>178</v>
      </c>
      <c r="J512" s="142">
        <v>1</v>
      </c>
      <c r="K512" s="142"/>
      <c r="L512" s="143">
        <v>474.08768000000003</v>
      </c>
      <c r="N512" s="143">
        <f t="shared" si="7"/>
        <v>474.08768000000003</v>
      </c>
    </row>
    <row r="513" spans="1:15" ht="11.1" customHeight="1" x14ac:dyDescent="0.25">
      <c r="D513" s="137">
        <v>4</v>
      </c>
      <c r="E513" s="137"/>
      <c r="G513" s="141">
        <v>5046432</v>
      </c>
      <c r="H513" s="137" t="s">
        <v>654</v>
      </c>
      <c r="I513" s="137" t="s">
        <v>178</v>
      </c>
      <c r="J513" s="142">
        <v>1</v>
      </c>
      <c r="K513" s="142"/>
      <c r="L513" s="143">
        <v>168.45135999999999</v>
      </c>
      <c r="N513" s="143">
        <f t="shared" si="7"/>
        <v>168.45135999999999</v>
      </c>
    </row>
    <row r="514" spans="1:15" ht="11.1" customHeight="1" x14ac:dyDescent="0.25">
      <c r="D514" s="137">
        <v>1</v>
      </c>
      <c r="E514" s="137"/>
      <c r="G514" s="141">
        <v>5046435</v>
      </c>
      <c r="H514" s="137" t="s">
        <v>655</v>
      </c>
      <c r="I514" s="137" t="s">
        <v>182</v>
      </c>
      <c r="J514" s="142">
        <v>4</v>
      </c>
      <c r="K514" s="142"/>
      <c r="L514" s="143">
        <v>72.599999999999994</v>
      </c>
      <c r="N514" s="143">
        <f t="shared" si="7"/>
        <v>290.39999999999998</v>
      </c>
    </row>
    <row r="515" spans="1:15" ht="10.35" customHeight="1" x14ac:dyDescent="0.25">
      <c r="L515" s="131">
        <v>0</v>
      </c>
      <c r="N515" s="143"/>
    </row>
    <row r="516" spans="1:15" ht="14.25" customHeight="1" x14ac:dyDescent="0.25">
      <c r="I516" s="138"/>
      <c r="J516" s="142"/>
      <c r="K516" s="142"/>
      <c r="L516" s="131">
        <v>0</v>
      </c>
      <c r="O516" s="143">
        <f>SUM(N421:N515)</f>
        <v>20527.746800000008</v>
      </c>
    </row>
    <row r="517" spans="1:15" ht="10.35" customHeight="1" x14ac:dyDescent="0.25">
      <c r="L517" s="131">
        <v>0</v>
      </c>
      <c r="N517" s="143"/>
    </row>
    <row r="518" spans="1:15" ht="10.35" customHeight="1" x14ac:dyDescent="0.25">
      <c r="L518" s="131">
        <v>0</v>
      </c>
      <c r="N518" s="143"/>
    </row>
    <row r="519" spans="1:15" ht="10.35" customHeight="1" x14ac:dyDescent="0.25">
      <c r="L519" s="131">
        <v>0</v>
      </c>
      <c r="N519" s="143"/>
    </row>
    <row r="520" spans="1:15" ht="17.25" customHeight="1" x14ac:dyDescent="0.25">
      <c r="A520" s="138" t="s">
        <v>656</v>
      </c>
      <c r="L520" s="131">
        <v>0</v>
      </c>
      <c r="N520" s="143"/>
    </row>
    <row r="521" spans="1:15" ht="11.1" customHeight="1" x14ac:dyDescent="0.25">
      <c r="D521" s="137">
        <v>1</v>
      </c>
      <c r="E521" s="137"/>
      <c r="G521" s="141">
        <v>5043478</v>
      </c>
      <c r="H521" s="137" t="s">
        <v>657</v>
      </c>
      <c r="I521" s="137" t="s">
        <v>178</v>
      </c>
      <c r="J521" s="142">
        <v>1</v>
      </c>
      <c r="K521" s="142"/>
      <c r="L521" s="143">
        <v>89.559359999999998</v>
      </c>
      <c r="N521" s="143">
        <f t="shared" si="7"/>
        <v>89.559359999999998</v>
      </c>
    </row>
    <row r="522" spans="1:15" ht="11.1" customHeight="1" x14ac:dyDescent="0.25">
      <c r="D522" s="137">
        <v>2</v>
      </c>
      <c r="E522" s="137"/>
      <c r="G522" s="141">
        <v>5043479</v>
      </c>
      <c r="H522" s="137" t="s">
        <v>658</v>
      </c>
      <c r="I522" s="137" t="s">
        <v>178</v>
      </c>
      <c r="J522" s="142">
        <v>1</v>
      </c>
      <c r="K522" s="142"/>
      <c r="L522" s="143">
        <v>167.49304000000001</v>
      </c>
      <c r="N522" s="143">
        <f t="shared" si="7"/>
        <v>167.49304000000001</v>
      </c>
      <c r="O522" s="149"/>
    </row>
    <row r="523" spans="1:15" ht="11.1" customHeight="1" x14ac:dyDescent="0.25">
      <c r="D523" s="137">
        <v>3</v>
      </c>
      <c r="E523" s="137"/>
      <c r="G523" s="141">
        <v>5043480</v>
      </c>
      <c r="H523" s="137" t="s">
        <v>659</v>
      </c>
      <c r="I523" s="137" t="s">
        <v>178</v>
      </c>
      <c r="J523" s="142">
        <v>3</v>
      </c>
      <c r="K523" s="142"/>
      <c r="L523" s="143">
        <v>40.152640000000005</v>
      </c>
      <c r="N523" s="143">
        <f t="shared" ref="N523:N586" si="8">L523*J523</f>
        <v>120.45792000000002</v>
      </c>
      <c r="O523" s="149"/>
    </row>
    <row r="524" spans="1:15" ht="11.1" customHeight="1" x14ac:dyDescent="0.25">
      <c r="D524" s="137">
        <v>4</v>
      </c>
      <c r="E524" s="137"/>
      <c r="G524" s="141">
        <v>5043481</v>
      </c>
      <c r="H524" s="137" t="s">
        <v>660</v>
      </c>
      <c r="I524" s="137" t="s">
        <v>178</v>
      </c>
      <c r="J524" s="142">
        <v>1</v>
      </c>
      <c r="K524" s="142"/>
      <c r="L524" s="143">
        <v>28.226879999999998</v>
      </c>
      <c r="N524" s="143">
        <f t="shared" si="8"/>
        <v>28.226879999999998</v>
      </c>
      <c r="O524" s="149"/>
    </row>
    <row r="525" spans="1:15" ht="11.1" customHeight="1" x14ac:dyDescent="0.25">
      <c r="D525" s="137">
        <v>5</v>
      </c>
      <c r="E525" s="137"/>
      <c r="G525" s="141">
        <v>5043482</v>
      </c>
      <c r="H525" s="137" t="s">
        <v>661</v>
      </c>
      <c r="I525" s="137" t="s">
        <v>178</v>
      </c>
      <c r="J525" s="142">
        <v>1</v>
      </c>
      <c r="K525" s="142"/>
      <c r="L525" s="143">
        <v>36.174159999999993</v>
      </c>
      <c r="N525" s="143">
        <f t="shared" si="8"/>
        <v>36.174159999999993</v>
      </c>
      <c r="O525" s="149"/>
    </row>
    <row r="526" spans="1:15" ht="11.1" customHeight="1" x14ac:dyDescent="0.25">
      <c r="D526" s="137">
        <v>6</v>
      </c>
      <c r="E526" s="137"/>
      <c r="G526" s="141">
        <v>5043483</v>
      </c>
      <c r="H526" s="137" t="s">
        <v>662</v>
      </c>
      <c r="I526" s="137" t="s">
        <v>178</v>
      </c>
      <c r="J526" s="142">
        <v>1</v>
      </c>
      <c r="K526" s="142"/>
      <c r="L526" s="143">
        <v>31.285760000000003</v>
      </c>
      <c r="N526" s="143">
        <f t="shared" si="8"/>
        <v>31.285760000000003</v>
      </c>
      <c r="O526" s="149"/>
    </row>
    <row r="527" spans="1:15" ht="11.1" customHeight="1" x14ac:dyDescent="0.25">
      <c r="D527" s="137">
        <v>7</v>
      </c>
      <c r="E527" s="137"/>
      <c r="G527" s="141">
        <v>5043484</v>
      </c>
      <c r="H527" s="137" t="s">
        <v>663</v>
      </c>
      <c r="I527" s="137" t="s">
        <v>178</v>
      </c>
      <c r="J527" s="142">
        <v>1</v>
      </c>
      <c r="K527" s="142"/>
      <c r="L527" s="143">
        <v>228.18663999999998</v>
      </c>
      <c r="N527" s="143">
        <f t="shared" si="8"/>
        <v>228.18663999999998</v>
      </c>
      <c r="O527" s="149"/>
    </row>
    <row r="528" spans="1:15" ht="11.1" customHeight="1" x14ac:dyDescent="0.25">
      <c r="D528" s="137">
        <v>1</v>
      </c>
      <c r="E528" s="137"/>
      <c r="G528" s="141">
        <v>5043485</v>
      </c>
      <c r="H528" s="137" t="s">
        <v>664</v>
      </c>
      <c r="I528" s="137" t="s">
        <v>182</v>
      </c>
      <c r="J528" s="142">
        <v>7</v>
      </c>
      <c r="K528" s="142"/>
      <c r="L528" s="143">
        <v>72.599999999999994</v>
      </c>
      <c r="N528" s="143">
        <f t="shared" si="8"/>
        <v>508.19999999999993</v>
      </c>
      <c r="O528" s="149"/>
    </row>
    <row r="529" spans="4:15" ht="11.1" customHeight="1" x14ac:dyDescent="0.25">
      <c r="D529" s="137">
        <v>1</v>
      </c>
      <c r="E529" s="137"/>
      <c r="G529" s="141">
        <v>5043808</v>
      </c>
      <c r="H529" s="137" t="s">
        <v>665</v>
      </c>
      <c r="I529" s="137" t="s">
        <v>242</v>
      </c>
      <c r="J529" s="142">
        <v>28</v>
      </c>
      <c r="K529" s="142"/>
      <c r="L529" s="143">
        <v>39.029760000000003</v>
      </c>
      <c r="N529" s="143">
        <f t="shared" si="8"/>
        <v>1092.8332800000001</v>
      </c>
      <c r="O529" s="149"/>
    </row>
    <row r="530" spans="4:15" ht="11.1" customHeight="1" x14ac:dyDescent="0.25">
      <c r="D530" s="137">
        <v>2</v>
      </c>
      <c r="E530" s="137"/>
      <c r="G530" s="141">
        <v>5043810</v>
      </c>
      <c r="H530" s="137" t="s">
        <v>666</v>
      </c>
      <c r="I530" s="137" t="s">
        <v>242</v>
      </c>
      <c r="J530" s="142">
        <v>6</v>
      </c>
      <c r="K530" s="142"/>
      <c r="L530" s="143">
        <v>25.681039999999999</v>
      </c>
      <c r="N530" s="143">
        <f t="shared" si="8"/>
        <v>154.08624</v>
      </c>
      <c r="O530" s="149"/>
    </row>
    <row r="531" spans="4:15" ht="11.1" customHeight="1" x14ac:dyDescent="0.25">
      <c r="D531" s="137">
        <v>3</v>
      </c>
      <c r="E531" s="137"/>
      <c r="G531" s="141">
        <v>5043812</v>
      </c>
      <c r="H531" s="137" t="s">
        <v>667</v>
      </c>
      <c r="I531" s="137" t="s">
        <v>242</v>
      </c>
      <c r="J531" s="142">
        <v>6</v>
      </c>
      <c r="K531" s="142"/>
      <c r="L531" s="143">
        <v>53.104480000000002</v>
      </c>
      <c r="N531" s="143">
        <f t="shared" si="8"/>
        <v>318.62688000000003</v>
      </c>
      <c r="O531" s="149"/>
    </row>
    <row r="532" spans="4:15" ht="11.1" customHeight="1" x14ac:dyDescent="0.25">
      <c r="D532" s="137">
        <v>1</v>
      </c>
      <c r="E532" s="137"/>
      <c r="G532" s="141">
        <v>5043809</v>
      </c>
      <c r="H532" s="137" t="s">
        <v>668</v>
      </c>
      <c r="I532" s="137" t="s">
        <v>242</v>
      </c>
      <c r="J532" s="142">
        <v>28</v>
      </c>
      <c r="K532" s="142"/>
      <c r="L532" s="143">
        <v>39.029760000000003</v>
      </c>
      <c r="N532" s="143">
        <f t="shared" si="8"/>
        <v>1092.8332800000001</v>
      </c>
      <c r="O532" s="149"/>
    </row>
    <row r="533" spans="4:15" ht="11.1" customHeight="1" x14ac:dyDescent="0.25">
      <c r="D533" s="137">
        <v>2</v>
      </c>
      <c r="E533" s="137"/>
      <c r="G533" s="141">
        <v>5043811</v>
      </c>
      <c r="H533" s="137" t="s">
        <v>669</v>
      </c>
      <c r="I533" s="137" t="s">
        <v>242</v>
      </c>
      <c r="J533" s="142">
        <v>6</v>
      </c>
      <c r="K533" s="142"/>
      <c r="L533" s="143">
        <v>25.681039999999999</v>
      </c>
      <c r="N533" s="143">
        <f t="shared" si="8"/>
        <v>154.08624</v>
      </c>
      <c r="O533" s="149"/>
    </row>
    <row r="534" spans="4:15" ht="11.1" customHeight="1" x14ac:dyDescent="0.25">
      <c r="D534" s="137">
        <v>3</v>
      </c>
      <c r="E534" s="137"/>
      <c r="G534" s="141">
        <v>5043813</v>
      </c>
      <c r="H534" s="137" t="s">
        <v>670</v>
      </c>
      <c r="I534" s="137" t="s">
        <v>242</v>
      </c>
      <c r="J534" s="142">
        <v>6</v>
      </c>
      <c r="K534" s="142"/>
      <c r="L534" s="143">
        <v>53.104480000000002</v>
      </c>
      <c r="N534" s="143">
        <f t="shared" si="8"/>
        <v>318.62688000000003</v>
      </c>
      <c r="O534" s="149"/>
    </row>
    <row r="535" spans="4:15" ht="11.1" customHeight="1" x14ac:dyDescent="0.25">
      <c r="D535" s="137">
        <v>1</v>
      </c>
      <c r="E535" s="137"/>
      <c r="G535" s="141">
        <v>5044422</v>
      </c>
      <c r="H535" s="137" t="s">
        <v>671</v>
      </c>
      <c r="I535" s="137" t="s">
        <v>178</v>
      </c>
      <c r="J535" s="142">
        <v>1</v>
      </c>
      <c r="K535" s="142"/>
      <c r="L535" s="143">
        <v>417.65328</v>
      </c>
      <c r="N535" s="143">
        <f t="shared" si="8"/>
        <v>417.65328</v>
      </c>
      <c r="O535" s="149"/>
    </row>
    <row r="536" spans="4:15" ht="11.1" customHeight="1" x14ac:dyDescent="0.25">
      <c r="D536" s="137">
        <v>2</v>
      </c>
      <c r="E536" s="137"/>
      <c r="G536" s="141">
        <v>5044423</v>
      </c>
      <c r="H536" s="137" t="s">
        <v>672</v>
      </c>
      <c r="I536" s="137" t="s">
        <v>178</v>
      </c>
      <c r="J536" s="142">
        <v>1</v>
      </c>
      <c r="K536" s="142"/>
      <c r="L536" s="143">
        <v>15.168559999999999</v>
      </c>
      <c r="N536" s="143">
        <f t="shared" si="8"/>
        <v>15.168559999999999</v>
      </c>
      <c r="O536" s="149"/>
    </row>
    <row r="537" spans="4:15" ht="11.1" customHeight="1" x14ac:dyDescent="0.25">
      <c r="D537" s="137">
        <v>3</v>
      </c>
      <c r="E537" s="137"/>
      <c r="G537" s="141">
        <v>5044424</v>
      </c>
      <c r="H537" s="137" t="s">
        <v>673</v>
      </c>
      <c r="I537" s="137" t="s">
        <v>178</v>
      </c>
      <c r="J537" s="142">
        <v>1</v>
      </c>
      <c r="K537" s="142"/>
      <c r="L537" s="143">
        <v>114.47568</v>
      </c>
      <c r="N537" s="143">
        <f t="shared" si="8"/>
        <v>114.47568</v>
      </c>
      <c r="O537" s="149"/>
    </row>
    <row r="538" spans="4:15" ht="11.1" customHeight="1" x14ac:dyDescent="0.25">
      <c r="D538" s="137">
        <v>1</v>
      </c>
      <c r="E538" s="137"/>
      <c r="G538" s="141">
        <v>5043485</v>
      </c>
      <c r="H538" s="137" t="s">
        <v>664</v>
      </c>
      <c r="I538" s="137" t="s">
        <v>182</v>
      </c>
      <c r="J538" s="142">
        <v>6</v>
      </c>
      <c r="K538" s="142"/>
      <c r="L538" s="143">
        <v>72.599999999999994</v>
      </c>
      <c r="N538" s="143">
        <f t="shared" si="8"/>
        <v>435.59999999999997</v>
      </c>
      <c r="O538" s="149"/>
    </row>
    <row r="539" spans="4:15" ht="11.1" customHeight="1" x14ac:dyDescent="0.25">
      <c r="D539" s="137">
        <v>1</v>
      </c>
      <c r="E539" s="137"/>
      <c r="G539" s="141">
        <v>5044486</v>
      </c>
      <c r="H539" s="137" t="s">
        <v>674</v>
      </c>
      <c r="I539" s="137" t="s">
        <v>178</v>
      </c>
      <c r="J539" s="142">
        <v>1</v>
      </c>
      <c r="K539" s="142"/>
      <c r="L539" s="143">
        <v>84.932320000000004</v>
      </c>
      <c r="N539" s="143">
        <f t="shared" si="8"/>
        <v>84.932320000000004</v>
      </c>
      <c r="O539" s="149"/>
    </row>
    <row r="540" spans="4:15" ht="11.1" customHeight="1" x14ac:dyDescent="0.25">
      <c r="D540" s="137">
        <v>2</v>
      </c>
      <c r="E540" s="137"/>
      <c r="G540" s="141">
        <v>5044487</v>
      </c>
      <c r="H540" s="137" t="s">
        <v>675</v>
      </c>
      <c r="I540" s="137" t="s">
        <v>178</v>
      </c>
      <c r="J540" s="142">
        <v>1</v>
      </c>
      <c r="K540" s="142"/>
      <c r="L540" s="143">
        <v>120.89352</v>
      </c>
      <c r="N540" s="143">
        <f t="shared" si="8"/>
        <v>120.89352</v>
      </c>
      <c r="O540" s="149"/>
    </row>
    <row r="541" spans="4:15" ht="11.1" customHeight="1" x14ac:dyDescent="0.25">
      <c r="D541" s="137">
        <v>3</v>
      </c>
      <c r="E541" s="137"/>
      <c r="G541" s="141">
        <v>5044488</v>
      </c>
      <c r="H541" s="137" t="s">
        <v>676</v>
      </c>
      <c r="I541" s="137" t="s">
        <v>178</v>
      </c>
      <c r="J541" s="142">
        <v>1</v>
      </c>
      <c r="K541" s="142"/>
      <c r="L541" s="143">
        <v>403.81088</v>
      </c>
      <c r="N541" s="143">
        <f t="shared" si="8"/>
        <v>403.81088</v>
      </c>
      <c r="O541" s="149"/>
    </row>
    <row r="542" spans="4:15" ht="11.1" customHeight="1" x14ac:dyDescent="0.25">
      <c r="D542" s="137">
        <v>4</v>
      </c>
      <c r="E542" s="137"/>
      <c r="G542" s="141">
        <v>5044489</v>
      </c>
      <c r="H542" s="137" t="s">
        <v>677</v>
      </c>
      <c r="I542" s="137" t="s">
        <v>178</v>
      </c>
      <c r="J542" s="142">
        <v>1</v>
      </c>
      <c r="K542" s="142"/>
      <c r="L542" s="143">
        <v>171.6748</v>
      </c>
      <c r="N542" s="143">
        <f t="shared" si="8"/>
        <v>171.6748</v>
      </c>
      <c r="O542" s="149"/>
    </row>
    <row r="543" spans="4:15" ht="11.1" customHeight="1" x14ac:dyDescent="0.25">
      <c r="D543" s="137">
        <v>5</v>
      </c>
      <c r="E543" s="137"/>
      <c r="G543" s="141">
        <v>5044490</v>
      </c>
      <c r="H543" s="137" t="s">
        <v>678</v>
      </c>
      <c r="I543" s="137" t="s">
        <v>464</v>
      </c>
      <c r="J543" s="142">
        <v>2</v>
      </c>
      <c r="K543" s="142"/>
      <c r="L543" s="143">
        <v>26.619999999999997</v>
      </c>
      <c r="N543" s="143">
        <f t="shared" si="8"/>
        <v>53.239999999999995</v>
      </c>
      <c r="O543" s="149"/>
    </row>
    <row r="544" spans="4:15" ht="11.1" customHeight="1" x14ac:dyDescent="0.25">
      <c r="D544" s="137">
        <v>1</v>
      </c>
      <c r="E544" s="137"/>
      <c r="G544" s="141">
        <v>5044491</v>
      </c>
      <c r="H544" s="137" t="s">
        <v>679</v>
      </c>
      <c r="I544" s="137" t="s">
        <v>182</v>
      </c>
      <c r="J544" s="142">
        <v>9</v>
      </c>
      <c r="K544" s="142"/>
      <c r="L544" s="143">
        <v>72.599999999999994</v>
      </c>
      <c r="N544" s="143">
        <f t="shared" si="8"/>
        <v>653.4</v>
      </c>
      <c r="O544" s="149"/>
    </row>
    <row r="545" spans="4:15" ht="11.1" customHeight="1" x14ac:dyDescent="0.25">
      <c r="D545" s="137">
        <v>1</v>
      </c>
      <c r="E545" s="137"/>
      <c r="G545" s="141">
        <v>5044638</v>
      </c>
      <c r="H545" s="137" t="s">
        <v>680</v>
      </c>
      <c r="I545" s="137" t="s">
        <v>178</v>
      </c>
      <c r="J545" s="142">
        <v>4</v>
      </c>
      <c r="K545" s="142"/>
      <c r="L545" s="143">
        <v>98.67792</v>
      </c>
      <c r="N545" s="143">
        <f t="shared" si="8"/>
        <v>394.71168</v>
      </c>
      <c r="O545" s="149"/>
    </row>
    <row r="546" spans="4:15" ht="11.1" customHeight="1" x14ac:dyDescent="0.25">
      <c r="D546" s="137">
        <v>2</v>
      </c>
      <c r="E546" s="137"/>
      <c r="G546" s="141">
        <v>5044639</v>
      </c>
      <c r="H546" s="137" t="s">
        <v>681</v>
      </c>
      <c r="I546" s="137" t="s">
        <v>178</v>
      </c>
      <c r="J546" s="142">
        <v>1</v>
      </c>
      <c r="K546" s="142"/>
      <c r="L546" s="143">
        <v>96.8</v>
      </c>
      <c r="N546" s="143">
        <f t="shared" si="8"/>
        <v>96.8</v>
      </c>
      <c r="O546" s="149"/>
    </row>
    <row r="547" spans="4:15" ht="11.1" customHeight="1" x14ac:dyDescent="0.25">
      <c r="D547" s="137">
        <v>1</v>
      </c>
      <c r="E547" s="137"/>
      <c r="G547" s="141">
        <v>5044640</v>
      </c>
      <c r="H547" s="137" t="s">
        <v>682</v>
      </c>
      <c r="I547" s="137" t="s">
        <v>182</v>
      </c>
      <c r="J547" s="142">
        <v>1</v>
      </c>
      <c r="K547" s="142"/>
      <c r="L547" s="143">
        <v>72.599999999999994</v>
      </c>
      <c r="N547" s="143">
        <f t="shared" si="8"/>
        <v>72.599999999999994</v>
      </c>
      <c r="O547" s="149"/>
    </row>
    <row r="548" spans="4:15" ht="11.1" customHeight="1" x14ac:dyDescent="0.25">
      <c r="D548" s="137">
        <v>1</v>
      </c>
      <c r="E548" s="137"/>
      <c r="G548" s="141">
        <v>5044641</v>
      </c>
      <c r="H548" s="137" t="s">
        <v>683</v>
      </c>
      <c r="I548" s="137" t="s">
        <v>182</v>
      </c>
      <c r="J548" s="142">
        <v>1</v>
      </c>
      <c r="K548" s="142"/>
      <c r="L548" s="143">
        <v>72.599999999999994</v>
      </c>
      <c r="N548" s="143">
        <f t="shared" si="8"/>
        <v>72.599999999999994</v>
      </c>
      <c r="O548" s="149"/>
    </row>
    <row r="549" spans="4:15" ht="11.1" customHeight="1" x14ac:dyDescent="0.25">
      <c r="D549" s="137">
        <v>1</v>
      </c>
      <c r="E549" s="137"/>
      <c r="G549" s="141">
        <v>5044640</v>
      </c>
      <c r="H549" s="137" t="s">
        <v>682</v>
      </c>
      <c r="I549" s="137" t="s">
        <v>182</v>
      </c>
      <c r="J549" s="142">
        <v>1</v>
      </c>
      <c r="K549" s="142"/>
      <c r="L549" s="143">
        <v>72.599999999999994</v>
      </c>
      <c r="N549" s="143">
        <f t="shared" si="8"/>
        <v>72.599999999999994</v>
      </c>
      <c r="O549" s="149"/>
    </row>
    <row r="550" spans="4:15" ht="11.1" customHeight="1" x14ac:dyDescent="0.25">
      <c r="D550" s="137">
        <v>1</v>
      </c>
      <c r="E550" s="137"/>
      <c r="G550" s="141">
        <v>5044819</v>
      </c>
      <c r="H550" s="137" t="s">
        <v>684</v>
      </c>
      <c r="I550" s="137" t="s">
        <v>178</v>
      </c>
      <c r="J550" s="142">
        <v>1</v>
      </c>
      <c r="K550" s="142"/>
      <c r="L550" s="143">
        <v>191.96408</v>
      </c>
      <c r="N550" s="143">
        <f t="shared" si="8"/>
        <v>191.96408</v>
      </c>
      <c r="O550" s="149"/>
    </row>
    <row r="551" spans="4:15" ht="11.1" customHeight="1" x14ac:dyDescent="0.25">
      <c r="D551" s="137">
        <v>2</v>
      </c>
      <c r="E551" s="137"/>
      <c r="G551" s="141">
        <v>5044820</v>
      </c>
      <c r="H551" s="137" t="s">
        <v>685</v>
      </c>
      <c r="I551" s="137" t="s">
        <v>178</v>
      </c>
      <c r="J551" s="142">
        <v>1</v>
      </c>
      <c r="K551" s="142"/>
      <c r="L551" s="143">
        <v>131.77384000000001</v>
      </c>
      <c r="N551" s="143">
        <f t="shared" si="8"/>
        <v>131.77384000000001</v>
      </c>
      <c r="O551" s="149"/>
    </row>
    <row r="552" spans="4:15" ht="11.1" customHeight="1" x14ac:dyDescent="0.25">
      <c r="D552" s="137">
        <v>3</v>
      </c>
      <c r="E552" s="137"/>
      <c r="G552" s="141">
        <v>5044821</v>
      </c>
      <c r="H552" s="137" t="s">
        <v>686</v>
      </c>
      <c r="I552" s="137" t="s">
        <v>178</v>
      </c>
      <c r="J552" s="142">
        <v>1</v>
      </c>
      <c r="K552" s="142"/>
      <c r="L552" s="143">
        <v>124.59128</v>
      </c>
      <c r="N552" s="143">
        <f t="shared" si="8"/>
        <v>124.59128</v>
      </c>
      <c r="O552" s="149"/>
    </row>
    <row r="553" spans="4:15" ht="11.1" customHeight="1" x14ac:dyDescent="0.25">
      <c r="D553" s="137">
        <v>1</v>
      </c>
      <c r="E553" s="137"/>
      <c r="G553" s="141">
        <v>5044822</v>
      </c>
      <c r="H553" s="137" t="s">
        <v>687</v>
      </c>
      <c r="I553" s="137" t="s">
        <v>182</v>
      </c>
      <c r="J553" s="142">
        <v>4</v>
      </c>
      <c r="K553" s="142"/>
      <c r="L553" s="143">
        <v>72.599999999999994</v>
      </c>
      <c r="N553" s="143">
        <f t="shared" si="8"/>
        <v>290.39999999999998</v>
      </c>
      <c r="O553" s="149"/>
    </row>
    <row r="554" spans="4:15" ht="11.1" customHeight="1" x14ac:dyDescent="0.25">
      <c r="D554" s="137">
        <v>1</v>
      </c>
      <c r="E554" s="137"/>
      <c r="G554" s="141">
        <v>5044933</v>
      </c>
      <c r="H554" s="137" t="s">
        <v>688</v>
      </c>
      <c r="I554" s="137" t="s">
        <v>178</v>
      </c>
      <c r="J554" s="142">
        <v>1</v>
      </c>
      <c r="K554" s="142"/>
      <c r="L554" s="143">
        <v>403.90768000000003</v>
      </c>
      <c r="N554" s="143">
        <f t="shared" si="8"/>
        <v>403.90768000000003</v>
      </c>
      <c r="O554" s="149"/>
    </row>
    <row r="555" spans="4:15" ht="11.1" customHeight="1" x14ac:dyDescent="0.25">
      <c r="D555" s="137">
        <v>1</v>
      </c>
      <c r="E555" s="137"/>
      <c r="G555" s="141">
        <v>5044932</v>
      </c>
      <c r="H555" s="137" t="s">
        <v>689</v>
      </c>
      <c r="I555" s="137" t="s">
        <v>182</v>
      </c>
      <c r="J555" s="142">
        <v>5</v>
      </c>
      <c r="K555" s="142"/>
      <c r="L555" s="143">
        <v>72.599999999999994</v>
      </c>
      <c r="N555" s="143">
        <f t="shared" si="8"/>
        <v>363</v>
      </c>
      <c r="O555" s="149"/>
    </row>
    <row r="556" spans="4:15" ht="11.1" customHeight="1" x14ac:dyDescent="0.25">
      <c r="D556" s="137">
        <v>1</v>
      </c>
      <c r="E556" s="137"/>
      <c r="G556" s="141">
        <v>5045724</v>
      </c>
      <c r="H556" s="137" t="s">
        <v>690</v>
      </c>
      <c r="I556" s="137" t="s">
        <v>178</v>
      </c>
      <c r="J556" s="142">
        <v>2</v>
      </c>
      <c r="K556" s="142"/>
      <c r="L556" s="143">
        <v>65.446480000000008</v>
      </c>
      <c r="N556" s="143">
        <f t="shared" si="8"/>
        <v>130.89296000000002</v>
      </c>
      <c r="O556" s="149"/>
    </row>
    <row r="557" spans="4:15" ht="11.1" customHeight="1" x14ac:dyDescent="0.25">
      <c r="D557" s="137">
        <v>2</v>
      </c>
      <c r="E557" s="137"/>
      <c r="G557" s="141">
        <v>5045725</v>
      </c>
      <c r="H557" s="137" t="s">
        <v>691</v>
      </c>
      <c r="I557" s="137" t="s">
        <v>178</v>
      </c>
      <c r="J557" s="142">
        <v>2</v>
      </c>
      <c r="K557" s="142"/>
      <c r="L557" s="143">
        <v>82.618800000000007</v>
      </c>
      <c r="N557" s="143">
        <f t="shared" si="8"/>
        <v>165.23760000000001</v>
      </c>
      <c r="O557" s="149"/>
    </row>
    <row r="558" spans="4:15" ht="11.1" customHeight="1" x14ac:dyDescent="0.25">
      <c r="D558" s="137">
        <v>3</v>
      </c>
      <c r="E558" s="137"/>
      <c r="G558" s="141">
        <v>5045726</v>
      </c>
      <c r="H558" s="137" t="s">
        <v>692</v>
      </c>
      <c r="I558" s="137" t="s">
        <v>178</v>
      </c>
      <c r="J558" s="142">
        <v>2</v>
      </c>
      <c r="K558" s="142"/>
      <c r="L558" s="143">
        <v>37.664879999999997</v>
      </c>
      <c r="N558" s="143">
        <f t="shared" si="8"/>
        <v>75.329759999999993</v>
      </c>
      <c r="O558" s="149"/>
    </row>
    <row r="559" spans="4:15" ht="11.1" customHeight="1" x14ac:dyDescent="0.25">
      <c r="D559" s="137">
        <v>4</v>
      </c>
      <c r="E559" s="137"/>
      <c r="G559" s="141">
        <v>5045727</v>
      </c>
      <c r="H559" s="137" t="s">
        <v>693</v>
      </c>
      <c r="I559" s="137" t="s">
        <v>178</v>
      </c>
      <c r="J559" s="142">
        <v>2</v>
      </c>
      <c r="K559" s="142"/>
      <c r="L559" s="143">
        <v>91.059759999999997</v>
      </c>
      <c r="N559" s="143">
        <f t="shared" si="8"/>
        <v>182.11951999999999</v>
      </c>
      <c r="O559" s="149"/>
    </row>
    <row r="560" spans="4:15" ht="11.1" customHeight="1" x14ac:dyDescent="0.25">
      <c r="D560" s="137">
        <v>5</v>
      </c>
      <c r="E560" s="137"/>
      <c r="G560" s="141">
        <v>5045728</v>
      </c>
      <c r="H560" s="137" t="s">
        <v>694</v>
      </c>
      <c r="I560" s="137" t="s">
        <v>178</v>
      </c>
      <c r="J560" s="142">
        <v>2</v>
      </c>
      <c r="K560" s="142"/>
      <c r="L560" s="143">
        <v>94.428399999999996</v>
      </c>
      <c r="N560" s="143">
        <f t="shared" si="8"/>
        <v>188.85679999999999</v>
      </c>
      <c r="O560" s="149"/>
    </row>
    <row r="561" spans="4:15" ht="11.1" customHeight="1" x14ac:dyDescent="0.25">
      <c r="D561" s="137">
        <v>6</v>
      </c>
      <c r="E561" s="137"/>
      <c r="G561" s="141">
        <v>5045729</v>
      </c>
      <c r="H561" s="137" t="s">
        <v>695</v>
      </c>
      <c r="I561" s="137" t="s">
        <v>178</v>
      </c>
      <c r="J561" s="142">
        <v>1</v>
      </c>
      <c r="K561" s="142"/>
      <c r="L561" s="143">
        <v>86.597279999999998</v>
      </c>
      <c r="N561" s="143">
        <f t="shared" si="8"/>
        <v>86.597279999999998</v>
      </c>
      <c r="O561" s="149"/>
    </row>
    <row r="562" spans="4:15" ht="11.1" customHeight="1" x14ac:dyDescent="0.25">
      <c r="D562" s="137">
        <v>7</v>
      </c>
      <c r="E562" s="137"/>
      <c r="G562" s="141">
        <v>5045730</v>
      </c>
      <c r="H562" s="137" t="s">
        <v>696</v>
      </c>
      <c r="I562" s="137" t="s">
        <v>178</v>
      </c>
      <c r="J562" s="142">
        <v>1</v>
      </c>
      <c r="K562" s="142"/>
      <c r="L562" s="143">
        <v>160.0104</v>
      </c>
      <c r="N562" s="143">
        <f t="shared" si="8"/>
        <v>160.0104</v>
      </c>
      <c r="O562" s="149"/>
    </row>
    <row r="563" spans="4:15" ht="11.1" customHeight="1" x14ac:dyDescent="0.25">
      <c r="D563" s="137">
        <v>8</v>
      </c>
      <c r="E563" s="137"/>
      <c r="G563" s="141">
        <v>5045731</v>
      </c>
      <c r="H563" s="137" t="s">
        <v>697</v>
      </c>
      <c r="I563" s="137" t="s">
        <v>178</v>
      </c>
      <c r="J563" s="142">
        <v>1</v>
      </c>
      <c r="K563" s="142"/>
      <c r="L563" s="143">
        <v>86.597279999999998</v>
      </c>
      <c r="N563" s="143">
        <f t="shared" si="8"/>
        <v>86.597279999999998</v>
      </c>
      <c r="O563" s="149"/>
    </row>
    <row r="564" spans="4:15" ht="11.1" customHeight="1" x14ac:dyDescent="0.25">
      <c r="D564" s="137">
        <v>9</v>
      </c>
      <c r="E564" s="137"/>
      <c r="G564" s="141">
        <v>5045732</v>
      </c>
      <c r="H564" s="137" t="s">
        <v>698</v>
      </c>
      <c r="I564" s="137" t="s">
        <v>178</v>
      </c>
      <c r="J564" s="142">
        <v>4</v>
      </c>
      <c r="K564" s="142"/>
      <c r="L564" s="143">
        <v>32.834559999999996</v>
      </c>
      <c r="N564" s="143">
        <f t="shared" si="8"/>
        <v>131.33823999999998</v>
      </c>
      <c r="O564" s="149"/>
    </row>
    <row r="565" spans="4:15" ht="11.1" customHeight="1" x14ac:dyDescent="0.25">
      <c r="D565" s="137">
        <v>10</v>
      </c>
      <c r="E565" s="137"/>
      <c r="G565" s="141">
        <v>5045733</v>
      </c>
      <c r="H565" s="137" t="s">
        <v>699</v>
      </c>
      <c r="I565" s="137" t="s">
        <v>178</v>
      </c>
      <c r="J565" s="142">
        <v>1</v>
      </c>
      <c r="K565" s="142"/>
      <c r="L565" s="143">
        <v>190.73471999999998</v>
      </c>
      <c r="N565" s="143">
        <f t="shared" si="8"/>
        <v>190.73471999999998</v>
      </c>
      <c r="O565" s="149"/>
    </row>
    <row r="566" spans="4:15" ht="11.1" customHeight="1" x14ac:dyDescent="0.25">
      <c r="D566" s="137">
        <v>11</v>
      </c>
      <c r="E566" s="137"/>
      <c r="G566" s="141">
        <v>5045734</v>
      </c>
      <c r="H566" s="137" t="s">
        <v>700</v>
      </c>
      <c r="I566" s="137" t="s">
        <v>178</v>
      </c>
      <c r="J566" s="142">
        <v>1</v>
      </c>
      <c r="K566" s="142"/>
      <c r="L566" s="143">
        <v>186.48520000000002</v>
      </c>
      <c r="N566" s="143">
        <f t="shared" si="8"/>
        <v>186.48520000000002</v>
      </c>
      <c r="O566" s="149"/>
    </row>
    <row r="567" spans="4:15" ht="11.1" customHeight="1" x14ac:dyDescent="0.25">
      <c r="D567" s="137">
        <v>1</v>
      </c>
      <c r="E567" s="137"/>
      <c r="G567" s="141">
        <v>5044932</v>
      </c>
      <c r="H567" s="137" t="s">
        <v>689</v>
      </c>
      <c r="I567" s="137" t="s">
        <v>182</v>
      </c>
      <c r="J567" s="142">
        <v>18</v>
      </c>
      <c r="K567" s="142"/>
      <c r="L567" s="143">
        <v>72.599999999999994</v>
      </c>
      <c r="N567" s="143">
        <f t="shared" si="8"/>
        <v>1306.8</v>
      </c>
      <c r="O567" s="149"/>
    </row>
    <row r="568" spans="4:15" ht="11.1" customHeight="1" x14ac:dyDescent="0.25">
      <c r="D568" s="137">
        <v>1</v>
      </c>
      <c r="E568" s="137"/>
      <c r="G568" s="141">
        <v>5045790</v>
      </c>
      <c r="H568" s="137" t="s">
        <v>701</v>
      </c>
      <c r="I568" s="137" t="s">
        <v>178</v>
      </c>
      <c r="J568" s="142">
        <v>1</v>
      </c>
      <c r="K568" s="142"/>
      <c r="L568" s="143">
        <v>352.03255999999999</v>
      </c>
      <c r="N568" s="143">
        <f t="shared" si="8"/>
        <v>352.03255999999999</v>
      </c>
      <c r="O568" s="149"/>
    </row>
    <row r="569" spans="4:15" ht="11.1" customHeight="1" x14ac:dyDescent="0.25">
      <c r="D569" s="137">
        <v>2</v>
      </c>
      <c r="E569" s="137"/>
      <c r="G569" s="141">
        <v>5045791</v>
      </c>
      <c r="H569" s="137" t="s">
        <v>702</v>
      </c>
      <c r="I569" s="137" t="s">
        <v>178</v>
      </c>
      <c r="J569" s="142">
        <v>2</v>
      </c>
      <c r="K569" s="142"/>
      <c r="L569" s="143">
        <v>179.02191999999999</v>
      </c>
      <c r="N569" s="143">
        <f t="shared" si="8"/>
        <v>358.04383999999999</v>
      </c>
      <c r="O569" s="149"/>
    </row>
    <row r="570" spans="4:15" ht="11.1" customHeight="1" x14ac:dyDescent="0.25">
      <c r="D570" s="137">
        <v>1</v>
      </c>
      <c r="E570" s="137"/>
      <c r="G570" s="141">
        <v>5045792</v>
      </c>
      <c r="H570" s="137" t="s">
        <v>703</v>
      </c>
      <c r="I570" s="137" t="s">
        <v>182</v>
      </c>
      <c r="J570" s="142">
        <v>4</v>
      </c>
      <c r="K570" s="142"/>
      <c r="L570" s="143">
        <v>72.599999999999994</v>
      </c>
      <c r="N570" s="143">
        <f t="shared" si="8"/>
        <v>290.39999999999998</v>
      </c>
      <c r="O570" s="149"/>
    </row>
    <row r="571" spans="4:15" ht="11.1" customHeight="1" x14ac:dyDescent="0.25">
      <c r="D571" s="137">
        <v>1</v>
      </c>
      <c r="E571" s="137"/>
      <c r="G571" s="141">
        <v>5045856</v>
      </c>
      <c r="H571" s="137" t="s">
        <v>704</v>
      </c>
      <c r="I571" s="137" t="s">
        <v>178</v>
      </c>
      <c r="J571" s="142">
        <v>1</v>
      </c>
      <c r="K571" s="142"/>
      <c r="L571" s="143">
        <v>190.92832000000001</v>
      </c>
      <c r="N571" s="143">
        <f t="shared" si="8"/>
        <v>190.92832000000001</v>
      </c>
      <c r="O571" s="149"/>
    </row>
    <row r="572" spans="4:15" ht="11.1" customHeight="1" x14ac:dyDescent="0.25">
      <c r="D572" s="137">
        <v>2</v>
      </c>
      <c r="E572" s="137"/>
      <c r="G572" s="141">
        <v>5045855</v>
      </c>
      <c r="H572" s="137" t="s">
        <v>705</v>
      </c>
      <c r="I572" s="137" t="s">
        <v>178</v>
      </c>
      <c r="J572" s="142">
        <v>1</v>
      </c>
      <c r="K572" s="142"/>
      <c r="L572" s="143">
        <v>51.420160000000003</v>
      </c>
      <c r="N572" s="143">
        <f t="shared" si="8"/>
        <v>51.420160000000003</v>
      </c>
      <c r="O572" s="149"/>
    </row>
    <row r="573" spans="4:15" ht="11.1" customHeight="1" x14ac:dyDescent="0.25">
      <c r="D573" s="137">
        <v>3</v>
      </c>
      <c r="E573" s="137"/>
      <c r="G573" s="141">
        <v>5045857</v>
      </c>
      <c r="H573" s="137" t="s">
        <v>706</v>
      </c>
      <c r="I573" s="137" t="s">
        <v>178</v>
      </c>
      <c r="J573" s="142">
        <v>1</v>
      </c>
      <c r="K573" s="142"/>
      <c r="L573" s="143">
        <v>25.787520000000001</v>
      </c>
      <c r="N573" s="143">
        <f t="shared" si="8"/>
        <v>25.787520000000001</v>
      </c>
      <c r="O573" s="149"/>
    </row>
    <row r="574" spans="4:15" ht="11.1" customHeight="1" x14ac:dyDescent="0.25">
      <c r="D574" s="137">
        <v>4</v>
      </c>
      <c r="E574" s="137"/>
      <c r="G574" s="141">
        <v>5045858</v>
      </c>
      <c r="H574" s="137" t="s">
        <v>707</v>
      </c>
      <c r="I574" s="137" t="s">
        <v>178</v>
      </c>
      <c r="J574" s="142">
        <v>1</v>
      </c>
      <c r="K574" s="142"/>
      <c r="L574" s="143">
        <v>25.322880000000001</v>
      </c>
      <c r="N574" s="143">
        <f t="shared" si="8"/>
        <v>25.322880000000001</v>
      </c>
      <c r="O574" s="149"/>
    </row>
    <row r="575" spans="4:15" ht="11.1" customHeight="1" x14ac:dyDescent="0.25">
      <c r="D575" s="137">
        <v>5</v>
      </c>
      <c r="E575" s="137"/>
      <c r="G575" s="141">
        <v>5045859</v>
      </c>
      <c r="H575" s="137" t="s">
        <v>708</v>
      </c>
      <c r="I575" s="137" t="s">
        <v>178</v>
      </c>
      <c r="J575" s="142">
        <v>4</v>
      </c>
      <c r="K575" s="142"/>
      <c r="L575" s="143">
        <v>57.024880000000003</v>
      </c>
      <c r="N575" s="143">
        <f t="shared" si="8"/>
        <v>228.09952000000001</v>
      </c>
      <c r="O575" s="149"/>
    </row>
    <row r="576" spans="4:15" ht="11.1" customHeight="1" x14ac:dyDescent="0.25">
      <c r="D576" s="137">
        <v>6</v>
      </c>
      <c r="E576" s="137"/>
      <c r="G576" s="141">
        <v>5045860</v>
      </c>
      <c r="H576" s="137" t="s">
        <v>709</v>
      </c>
      <c r="I576" s="137" t="s">
        <v>178</v>
      </c>
      <c r="J576" s="142">
        <v>4</v>
      </c>
      <c r="K576" s="142"/>
      <c r="L576" s="143">
        <v>64.284880000000001</v>
      </c>
      <c r="N576" s="143">
        <f t="shared" si="8"/>
        <v>257.13952</v>
      </c>
      <c r="O576" s="149"/>
    </row>
    <row r="577" spans="4:15" ht="11.1" customHeight="1" x14ac:dyDescent="0.25">
      <c r="D577" s="137">
        <v>7</v>
      </c>
      <c r="E577" s="137"/>
      <c r="G577" s="141">
        <v>5045861</v>
      </c>
      <c r="H577" s="137" t="s">
        <v>710</v>
      </c>
      <c r="I577" s="137" t="s">
        <v>178</v>
      </c>
      <c r="J577" s="142">
        <v>1</v>
      </c>
      <c r="K577" s="142"/>
      <c r="L577" s="143">
        <v>70.121920000000003</v>
      </c>
      <c r="N577" s="143">
        <f t="shared" si="8"/>
        <v>70.121920000000003</v>
      </c>
      <c r="O577" s="149"/>
    </row>
    <row r="578" spans="4:15" ht="11.1" customHeight="1" x14ac:dyDescent="0.25">
      <c r="D578" s="137">
        <v>1</v>
      </c>
      <c r="E578" s="137"/>
      <c r="G578" s="141">
        <v>5045782</v>
      </c>
      <c r="H578" s="137" t="s">
        <v>711</v>
      </c>
      <c r="I578" s="137" t="s">
        <v>182</v>
      </c>
      <c r="J578" s="142">
        <v>14</v>
      </c>
      <c r="K578" s="142"/>
      <c r="L578" s="143">
        <v>72.599999999999994</v>
      </c>
      <c r="N578" s="143">
        <f t="shared" si="8"/>
        <v>1016.3999999999999</v>
      </c>
      <c r="O578" s="149"/>
    </row>
    <row r="579" spans="4:15" ht="11.1" customHeight="1" x14ac:dyDescent="0.25">
      <c r="D579" s="137">
        <v>1</v>
      </c>
      <c r="E579" s="137"/>
      <c r="G579" s="141">
        <v>5046178</v>
      </c>
      <c r="H579" s="137" t="s">
        <v>712</v>
      </c>
      <c r="I579" s="137" t="s">
        <v>178</v>
      </c>
      <c r="J579" s="142">
        <v>2</v>
      </c>
      <c r="K579" s="142"/>
      <c r="L579" s="143">
        <v>28.807680000000001</v>
      </c>
      <c r="N579" s="143">
        <f t="shared" si="8"/>
        <v>57.615360000000003</v>
      </c>
      <c r="O579" s="149"/>
    </row>
    <row r="580" spans="4:15" ht="11.1" customHeight="1" x14ac:dyDescent="0.25">
      <c r="D580" s="137">
        <v>2</v>
      </c>
      <c r="E580" s="137"/>
      <c r="G580" s="141">
        <v>5046179</v>
      </c>
      <c r="H580" s="137" t="s">
        <v>713</v>
      </c>
      <c r="I580" s="137" t="s">
        <v>178</v>
      </c>
      <c r="J580" s="142">
        <v>1</v>
      </c>
      <c r="K580" s="142"/>
      <c r="L580" s="143">
        <v>16.940000000000001</v>
      </c>
      <c r="N580" s="143">
        <f t="shared" si="8"/>
        <v>16.940000000000001</v>
      </c>
      <c r="O580" s="149"/>
    </row>
    <row r="581" spans="4:15" ht="11.1" customHeight="1" x14ac:dyDescent="0.25">
      <c r="D581" s="137">
        <v>1</v>
      </c>
      <c r="E581" s="137"/>
      <c r="G581" s="141">
        <v>5046180</v>
      </c>
      <c r="H581" s="137" t="s">
        <v>714</v>
      </c>
      <c r="I581" s="137" t="s">
        <v>182</v>
      </c>
      <c r="J581" s="142">
        <v>4</v>
      </c>
      <c r="K581" s="142"/>
      <c r="L581" s="143">
        <v>72.599999999999994</v>
      </c>
      <c r="N581" s="143">
        <f t="shared" si="8"/>
        <v>290.39999999999998</v>
      </c>
      <c r="O581" s="149"/>
    </row>
    <row r="582" spans="4:15" ht="11.1" customHeight="1" x14ac:dyDescent="0.25">
      <c r="D582" s="137">
        <v>1</v>
      </c>
      <c r="E582" s="137"/>
      <c r="G582" s="141">
        <v>5046455</v>
      </c>
      <c r="H582" s="137" t="s">
        <v>715</v>
      </c>
      <c r="I582" s="137" t="s">
        <v>178</v>
      </c>
      <c r="J582" s="142">
        <v>1</v>
      </c>
      <c r="K582" s="142"/>
      <c r="L582" s="143">
        <v>124.59128</v>
      </c>
      <c r="N582" s="143">
        <f t="shared" si="8"/>
        <v>124.59128</v>
      </c>
      <c r="O582" s="149"/>
    </row>
    <row r="583" spans="4:15" ht="11.1" customHeight="1" x14ac:dyDescent="0.25">
      <c r="D583" s="137">
        <v>2</v>
      </c>
      <c r="E583" s="137"/>
      <c r="G583" s="141">
        <v>5046456</v>
      </c>
      <c r="H583" s="137" t="s">
        <v>716</v>
      </c>
      <c r="I583" s="137" t="s">
        <v>178</v>
      </c>
      <c r="J583" s="142">
        <v>1</v>
      </c>
      <c r="K583" s="142"/>
      <c r="L583" s="143">
        <v>25.681039999999999</v>
      </c>
      <c r="N583" s="143">
        <f t="shared" si="8"/>
        <v>25.681039999999999</v>
      </c>
      <c r="O583" s="149"/>
    </row>
    <row r="584" spans="4:15" ht="11.1" customHeight="1" x14ac:dyDescent="0.25">
      <c r="D584" s="137">
        <v>3</v>
      </c>
      <c r="E584" s="137"/>
      <c r="G584" s="141">
        <v>5046457</v>
      </c>
      <c r="H584" s="137" t="s">
        <v>717</v>
      </c>
      <c r="I584" s="137" t="s">
        <v>178</v>
      </c>
      <c r="J584" s="142">
        <v>3</v>
      </c>
      <c r="K584" s="142"/>
      <c r="L584" s="143">
        <v>6.0403200000000004</v>
      </c>
      <c r="N584" s="143">
        <f t="shared" si="8"/>
        <v>18.12096</v>
      </c>
      <c r="O584" s="149"/>
    </row>
    <row r="585" spans="4:15" ht="11.1" customHeight="1" x14ac:dyDescent="0.25">
      <c r="D585" s="137">
        <v>4</v>
      </c>
      <c r="E585" s="137"/>
      <c r="G585" s="141">
        <v>5046458</v>
      </c>
      <c r="H585" s="137" t="s">
        <v>718</v>
      </c>
      <c r="I585" s="137" t="s">
        <v>178</v>
      </c>
      <c r="J585" s="142">
        <v>1</v>
      </c>
      <c r="K585" s="142"/>
      <c r="L585" s="143">
        <v>77.207679999999996</v>
      </c>
      <c r="N585" s="143">
        <f t="shared" si="8"/>
        <v>77.207679999999996</v>
      </c>
      <c r="O585" s="149"/>
    </row>
    <row r="586" spans="4:15" ht="11.1" customHeight="1" x14ac:dyDescent="0.25">
      <c r="D586" s="137">
        <v>5</v>
      </c>
      <c r="E586" s="137"/>
      <c r="G586" s="141">
        <v>5046459</v>
      </c>
      <c r="H586" s="137" t="s">
        <v>719</v>
      </c>
      <c r="I586" s="137" t="s">
        <v>178</v>
      </c>
      <c r="J586" s="142">
        <v>4</v>
      </c>
      <c r="K586" s="142"/>
      <c r="L586" s="143">
        <v>86.752160000000003</v>
      </c>
      <c r="N586" s="143">
        <f t="shared" si="8"/>
        <v>347.00864000000001</v>
      </c>
    </row>
    <row r="587" spans="4:15" ht="11.1" customHeight="1" x14ac:dyDescent="0.25">
      <c r="D587" s="137">
        <v>6</v>
      </c>
      <c r="E587" s="137"/>
      <c r="G587" s="141">
        <v>5046460</v>
      </c>
      <c r="H587" s="137" t="s">
        <v>720</v>
      </c>
      <c r="I587" s="137" t="s">
        <v>178</v>
      </c>
      <c r="J587" s="142">
        <v>4</v>
      </c>
      <c r="K587" s="142"/>
      <c r="L587" s="143">
        <v>55.969760000000001</v>
      </c>
      <c r="N587" s="143">
        <f t="shared" ref="N587:N648" si="9">L587*J587</f>
        <v>223.87904</v>
      </c>
    </row>
    <row r="588" spans="4:15" ht="11.1" customHeight="1" x14ac:dyDescent="0.25">
      <c r="D588" s="137">
        <v>7</v>
      </c>
      <c r="E588" s="137"/>
      <c r="G588" s="141">
        <v>5046461</v>
      </c>
      <c r="H588" s="137" t="s">
        <v>721</v>
      </c>
      <c r="I588" s="137" t="s">
        <v>178</v>
      </c>
      <c r="J588" s="142">
        <v>2</v>
      </c>
      <c r="K588" s="142"/>
      <c r="L588" s="143">
        <v>28.071999999999999</v>
      </c>
      <c r="N588" s="143">
        <f t="shared" si="9"/>
        <v>56.143999999999998</v>
      </c>
    </row>
    <row r="589" spans="4:15" ht="11.1" customHeight="1" x14ac:dyDescent="0.25">
      <c r="D589" s="137">
        <v>1</v>
      </c>
      <c r="E589" s="137"/>
      <c r="G589" s="141">
        <v>5046462</v>
      </c>
      <c r="H589" s="137" t="s">
        <v>394</v>
      </c>
      <c r="I589" s="137" t="s">
        <v>182</v>
      </c>
      <c r="J589" s="142">
        <v>14</v>
      </c>
      <c r="K589" s="142"/>
      <c r="L589" s="143">
        <v>72.599999999999994</v>
      </c>
      <c r="N589" s="143">
        <f t="shared" si="9"/>
        <v>1016.3999999999999</v>
      </c>
    </row>
    <row r="590" spans="4:15" ht="11.1" customHeight="1" x14ac:dyDescent="0.25">
      <c r="D590" s="137">
        <v>1</v>
      </c>
      <c r="E590" s="137"/>
      <c r="G590" s="141">
        <v>5046555</v>
      </c>
      <c r="H590" s="137" t="s">
        <v>722</v>
      </c>
      <c r="I590" s="137" t="s">
        <v>178</v>
      </c>
      <c r="J590" s="142">
        <v>1</v>
      </c>
      <c r="K590" s="142"/>
      <c r="L590" s="143">
        <v>97.313039999999987</v>
      </c>
      <c r="N590" s="143">
        <f t="shared" si="9"/>
        <v>97.313039999999987</v>
      </c>
    </row>
    <row r="591" spans="4:15" ht="11.1" customHeight="1" x14ac:dyDescent="0.25">
      <c r="D591" s="137">
        <v>2</v>
      </c>
      <c r="E591" s="137"/>
      <c r="G591" s="141">
        <v>5046556</v>
      </c>
      <c r="H591" s="137" t="s">
        <v>723</v>
      </c>
      <c r="I591" s="137" t="s">
        <v>178</v>
      </c>
      <c r="J591" s="142">
        <v>1</v>
      </c>
      <c r="K591" s="142"/>
      <c r="L591" s="143">
        <v>96.8</v>
      </c>
      <c r="N591" s="143">
        <f t="shared" si="9"/>
        <v>96.8</v>
      </c>
    </row>
    <row r="592" spans="4:15" ht="11.1" customHeight="1" x14ac:dyDescent="0.25">
      <c r="D592" s="137">
        <v>3</v>
      </c>
      <c r="E592" s="137"/>
      <c r="G592" s="141">
        <v>5046557</v>
      </c>
      <c r="H592" s="137" t="s">
        <v>724</v>
      </c>
      <c r="I592" s="137" t="s">
        <v>178</v>
      </c>
      <c r="J592" s="142">
        <v>2</v>
      </c>
      <c r="K592" s="142"/>
      <c r="L592" s="143">
        <v>37.664879999999997</v>
      </c>
      <c r="N592" s="143">
        <f t="shared" si="9"/>
        <v>75.329759999999993</v>
      </c>
    </row>
    <row r="593" spans="1:15" ht="10.35" customHeight="1" x14ac:dyDescent="0.25">
      <c r="N593" s="143"/>
    </row>
    <row r="594" spans="1:15" ht="13.5" customHeight="1" x14ac:dyDescent="0.25">
      <c r="I594" s="138"/>
      <c r="J594" s="142"/>
      <c r="K594" s="142"/>
      <c r="N594" s="143"/>
      <c r="O594" s="146">
        <f>SUM(N521:N593)</f>
        <v>17306.600959999996</v>
      </c>
    </row>
    <row r="595" spans="1:15" ht="10.35" customHeight="1" x14ac:dyDescent="0.25">
      <c r="N595" s="143"/>
    </row>
    <row r="596" spans="1:15" ht="10.35" customHeight="1" x14ac:dyDescent="0.25">
      <c r="A596" s="138" t="s">
        <v>725</v>
      </c>
      <c r="I596" s="138"/>
      <c r="J596" s="142"/>
      <c r="K596" s="142"/>
      <c r="N596" s="143"/>
    </row>
    <row r="597" spans="1:15" ht="11.1" customHeight="1" x14ac:dyDescent="0.25">
      <c r="D597" s="137">
        <v>1</v>
      </c>
      <c r="E597" s="137"/>
      <c r="G597" s="141">
        <v>5043033</v>
      </c>
      <c r="H597" s="137" t="s">
        <v>726</v>
      </c>
      <c r="I597" s="137" t="s">
        <v>178</v>
      </c>
      <c r="J597" s="142">
        <v>2</v>
      </c>
      <c r="K597" s="142"/>
      <c r="L597" s="143">
        <v>163.93079999999998</v>
      </c>
      <c r="N597" s="143">
        <f t="shared" si="9"/>
        <v>327.86159999999995</v>
      </c>
    </row>
    <row r="598" spans="1:15" ht="11.1" customHeight="1" x14ac:dyDescent="0.25">
      <c r="D598" s="137">
        <v>1</v>
      </c>
      <c r="E598" s="137"/>
      <c r="G598" s="141">
        <v>5043036</v>
      </c>
      <c r="H598" s="137" t="s">
        <v>727</v>
      </c>
      <c r="I598" s="137" t="s">
        <v>245</v>
      </c>
      <c r="J598" s="142">
        <v>2</v>
      </c>
      <c r="K598" s="142"/>
      <c r="L598" s="143">
        <v>72.599999999999994</v>
      </c>
      <c r="N598" s="143">
        <f t="shared" si="9"/>
        <v>145.19999999999999</v>
      </c>
    </row>
    <row r="599" spans="1:15" ht="11.1" customHeight="1" x14ac:dyDescent="0.25">
      <c r="D599" s="137">
        <v>2</v>
      </c>
      <c r="E599" s="137"/>
      <c r="G599" s="141">
        <v>5043034</v>
      </c>
      <c r="H599" s="137" t="s">
        <v>728</v>
      </c>
      <c r="I599" s="137" t="s">
        <v>245</v>
      </c>
      <c r="J599" s="142">
        <v>2</v>
      </c>
      <c r="K599" s="142"/>
      <c r="L599" s="143">
        <v>62.92</v>
      </c>
      <c r="N599" s="143">
        <f t="shared" si="9"/>
        <v>125.84</v>
      </c>
      <c r="O599" s="149"/>
    </row>
    <row r="600" spans="1:15" ht="11.1" customHeight="1" x14ac:dyDescent="0.25">
      <c r="D600" s="137">
        <v>3</v>
      </c>
      <c r="E600" s="137"/>
      <c r="G600" s="141">
        <v>5043035</v>
      </c>
      <c r="H600" s="137" t="s">
        <v>729</v>
      </c>
      <c r="I600" s="137" t="s">
        <v>245</v>
      </c>
      <c r="J600" s="142">
        <v>1</v>
      </c>
      <c r="K600" s="142"/>
      <c r="L600" s="143">
        <v>74.216560000000001</v>
      </c>
      <c r="N600" s="143">
        <f t="shared" si="9"/>
        <v>74.216560000000001</v>
      </c>
      <c r="O600" s="149"/>
    </row>
    <row r="601" spans="1:15" ht="11.1" customHeight="1" x14ac:dyDescent="0.25">
      <c r="D601" s="137">
        <v>1</v>
      </c>
      <c r="E601" s="137"/>
      <c r="G601" s="141">
        <v>5043148</v>
      </c>
      <c r="H601" s="137" t="s">
        <v>730</v>
      </c>
      <c r="I601" s="137" t="s">
        <v>178</v>
      </c>
      <c r="J601" s="142">
        <v>2</v>
      </c>
      <c r="K601" s="142"/>
      <c r="L601" s="143">
        <v>80.111680000000007</v>
      </c>
      <c r="N601" s="143">
        <f t="shared" si="9"/>
        <v>160.22336000000001</v>
      </c>
      <c r="O601" s="149"/>
    </row>
    <row r="602" spans="1:15" ht="11.1" customHeight="1" x14ac:dyDescent="0.25">
      <c r="D602" s="137">
        <v>1</v>
      </c>
      <c r="E602" s="137"/>
      <c r="G602" s="141">
        <v>5043149</v>
      </c>
      <c r="H602" s="137" t="s">
        <v>731</v>
      </c>
      <c r="I602" s="137" t="s">
        <v>245</v>
      </c>
      <c r="J602" s="142">
        <v>1</v>
      </c>
      <c r="K602" s="142"/>
      <c r="L602" s="143">
        <v>74.216560000000001</v>
      </c>
      <c r="N602" s="143">
        <f t="shared" si="9"/>
        <v>74.216560000000001</v>
      </c>
      <c r="O602" s="149"/>
    </row>
    <row r="603" spans="1:15" ht="11.1" customHeight="1" x14ac:dyDescent="0.25">
      <c r="D603" s="137">
        <v>2</v>
      </c>
      <c r="E603" s="137"/>
      <c r="G603" s="141">
        <v>5043150</v>
      </c>
      <c r="H603" s="137" t="s">
        <v>732</v>
      </c>
      <c r="I603" s="137" t="s">
        <v>245</v>
      </c>
      <c r="J603" s="142">
        <v>2</v>
      </c>
      <c r="K603" s="142"/>
      <c r="L603" s="143">
        <v>62.92</v>
      </c>
      <c r="N603" s="143">
        <f t="shared" si="9"/>
        <v>125.84</v>
      </c>
      <c r="O603" s="149"/>
    </row>
    <row r="604" spans="1:15" ht="11.1" customHeight="1" x14ac:dyDescent="0.25">
      <c r="D604" s="137">
        <v>3</v>
      </c>
      <c r="E604" s="137"/>
      <c r="G604" s="141">
        <v>5043151</v>
      </c>
      <c r="H604" s="137" t="s">
        <v>733</v>
      </c>
      <c r="I604" s="137" t="s">
        <v>245</v>
      </c>
      <c r="J604" s="142">
        <v>4</v>
      </c>
      <c r="K604" s="142"/>
      <c r="L604" s="143">
        <v>18.072559999999999</v>
      </c>
      <c r="N604" s="143">
        <f t="shared" si="9"/>
        <v>72.290239999999997</v>
      </c>
      <c r="O604" s="149"/>
    </row>
    <row r="605" spans="1:15" ht="11.1" customHeight="1" x14ac:dyDescent="0.25">
      <c r="D605" s="137">
        <v>4</v>
      </c>
      <c r="E605" s="137"/>
      <c r="G605" s="141">
        <v>5043152</v>
      </c>
      <c r="H605" s="137" t="s">
        <v>734</v>
      </c>
      <c r="I605" s="137" t="s">
        <v>182</v>
      </c>
      <c r="J605" s="142">
        <v>1</v>
      </c>
      <c r="K605" s="142"/>
      <c r="L605" s="143">
        <v>72.599999999999994</v>
      </c>
      <c r="N605" s="143">
        <f t="shared" si="9"/>
        <v>72.599999999999994</v>
      </c>
      <c r="O605" s="149"/>
    </row>
    <row r="606" spans="1:15" ht="11.1" customHeight="1" x14ac:dyDescent="0.25">
      <c r="D606" s="137">
        <v>1</v>
      </c>
      <c r="E606" s="137"/>
      <c r="G606" s="141">
        <v>5043525</v>
      </c>
      <c r="H606" s="137" t="s">
        <v>735</v>
      </c>
      <c r="I606" s="137" t="s">
        <v>178</v>
      </c>
      <c r="J606" s="142">
        <v>1</v>
      </c>
      <c r="K606" s="142"/>
      <c r="L606" s="143">
        <v>965.33800000000008</v>
      </c>
      <c r="N606" s="143">
        <f t="shared" si="9"/>
        <v>965.33800000000008</v>
      </c>
      <c r="O606" s="149"/>
    </row>
    <row r="607" spans="1:15" ht="11.1" customHeight="1" x14ac:dyDescent="0.25">
      <c r="D607" s="137">
        <v>2</v>
      </c>
      <c r="E607" s="137"/>
      <c r="G607" s="141">
        <v>5043526</v>
      </c>
      <c r="H607" s="137" t="s">
        <v>736</v>
      </c>
      <c r="I607" s="137" t="s">
        <v>178</v>
      </c>
      <c r="J607" s="142">
        <v>2</v>
      </c>
      <c r="K607" s="142"/>
      <c r="L607" s="143">
        <v>18.876000000000001</v>
      </c>
      <c r="N607" s="143">
        <f t="shared" si="9"/>
        <v>37.752000000000002</v>
      </c>
      <c r="O607" s="149"/>
    </row>
    <row r="608" spans="1:15" ht="11.1" customHeight="1" x14ac:dyDescent="0.25">
      <c r="D608" s="137">
        <v>1</v>
      </c>
      <c r="E608" s="137"/>
      <c r="G608" s="141">
        <v>5043527</v>
      </c>
      <c r="H608" s="137" t="s">
        <v>737</v>
      </c>
      <c r="I608" s="137" t="s">
        <v>182</v>
      </c>
      <c r="J608" s="142">
        <v>3</v>
      </c>
      <c r="K608" s="142"/>
      <c r="L608" s="143">
        <v>72.599999999999994</v>
      </c>
      <c r="N608" s="143">
        <f t="shared" si="9"/>
        <v>217.79999999999998</v>
      </c>
      <c r="O608" s="149"/>
    </row>
    <row r="609" spans="4:15" ht="11.1" customHeight="1" x14ac:dyDescent="0.25">
      <c r="D609" s="137">
        <v>1</v>
      </c>
      <c r="E609" s="137"/>
      <c r="G609" s="141">
        <v>5043152</v>
      </c>
      <c r="H609" s="137" t="s">
        <v>734</v>
      </c>
      <c r="I609" s="137" t="s">
        <v>182</v>
      </c>
      <c r="J609" s="142">
        <v>5</v>
      </c>
      <c r="K609" s="142"/>
      <c r="L609" s="143">
        <v>72.599999999999994</v>
      </c>
      <c r="N609" s="143">
        <f t="shared" si="9"/>
        <v>363</v>
      </c>
      <c r="O609" s="149"/>
    </row>
    <row r="610" spans="4:15" ht="11.1" customHeight="1" x14ac:dyDescent="0.25">
      <c r="D610" s="137">
        <v>1</v>
      </c>
      <c r="E610" s="137"/>
      <c r="G610" s="141">
        <v>5043793</v>
      </c>
      <c r="H610" s="137" t="s">
        <v>738</v>
      </c>
      <c r="I610" s="137" t="s">
        <v>245</v>
      </c>
      <c r="J610" s="142">
        <v>1</v>
      </c>
      <c r="K610" s="142"/>
      <c r="L610" s="143">
        <v>72.599999999999994</v>
      </c>
      <c r="N610" s="143">
        <f t="shared" si="9"/>
        <v>72.599999999999994</v>
      </c>
      <c r="O610" s="149"/>
    </row>
    <row r="611" spans="4:15" ht="11.1" customHeight="1" x14ac:dyDescent="0.25">
      <c r="D611" s="137">
        <v>1</v>
      </c>
      <c r="E611" s="137"/>
      <c r="G611" s="141">
        <v>5043784</v>
      </c>
      <c r="H611" s="137" t="s">
        <v>739</v>
      </c>
      <c r="I611" s="137" t="s">
        <v>242</v>
      </c>
      <c r="J611" s="142">
        <v>6</v>
      </c>
      <c r="K611" s="142"/>
      <c r="L611" s="143">
        <v>25.54552</v>
      </c>
      <c r="N611" s="143">
        <f t="shared" si="9"/>
        <v>153.27312000000001</v>
      </c>
      <c r="O611" s="149"/>
    </row>
    <row r="612" spans="4:15" ht="11.1" customHeight="1" x14ac:dyDescent="0.25">
      <c r="D612" s="137">
        <v>2</v>
      </c>
      <c r="E612" s="137"/>
      <c r="G612" s="141">
        <v>5043785</v>
      </c>
      <c r="H612" s="137" t="s">
        <v>740</v>
      </c>
      <c r="I612" s="137" t="s">
        <v>242</v>
      </c>
      <c r="J612" s="142">
        <v>1</v>
      </c>
      <c r="K612" s="142"/>
      <c r="L612" s="143">
        <v>94.012159999999994</v>
      </c>
      <c r="N612" s="143">
        <f t="shared" si="9"/>
        <v>94.012159999999994</v>
      </c>
      <c r="O612" s="149"/>
    </row>
    <row r="613" spans="4:15" ht="11.1" customHeight="1" x14ac:dyDescent="0.25">
      <c r="D613" s="137">
        <v>3</v>
      </c>
      <c r="E613" s="137"/>
      <c r="G613" s="141">
        <v>5043786</v>
      </c>
      <c r="H613" s="137" t="s">
        <v>741</v>
      </c>
      <c r="I613" s="137" t="s">
        <v>242</v>
      </c>
      <c r="J613" s="142">
        <v>1</v>
      </c>
      <c r="K613" s="142"/>
      <c r="L613" s="143">
        <v>79.366320000000002</v>
      </c>
      <c r="N613" s="143">
        <f t="shared" si="9"/>
        <v>79.366320000000002</v>
      </c>
      <c r="O613" s="149"/>
    </row>
    <row r="614" spans="4:15" ht="11.1" customHeight="1" x14ac:dyDescent="0.25">
      <c r="D614" s="137">
        <v>4</v>
      </c>
      <c r="E614" s="137"/>
      <c r="G614" s="141">
        <v>5043787</v>
      </c>
      <c r="H614" s="137" t="s">
        <v>742</v>
      </c>
      <c r="I614" s="137" t="s">
        <v>242</v>
      </c>
      <c r="J614" s="142">
        <v>1</v>
      </c>
      <c r="K614" s="142"/>
      <c r="L614" s="143">
        <v>123.86528</v>
      </c>
      <c r="N614" s="143">
        <f t="shared" si="9"/>
        <v>123.86528</v>
      </c>
      <c r="O614" s="149"/>
    </row>
    <row r="615" spans="4:15" ht="11.1" customHeight="1" x14ac:dyDescent="0.25">
      <c r="D615" s="137">
        <v>1</v>
      </c>
      <c r="E615" s="137"/>
      <c r="G615" s="141">
        <v>5043525</v>
      </c>
      <c r="H615" s="137" t="s">
        <v>735</v>
      </c>
      <c r="I615" s="137" t="s">
        <v>178</v>
      </c>
      <c r="J615" s="142">
        <v>1</v>
      </c>
      <c r="K615" s="142"/>
      <c r="L615" s="143">
        <v>992.07415999999989</v>
      </c>
      <c r="N615" s="143">
        <f t="shared" si="9"/>
        <v>992.07415999999989</v>
      </c>
      <c r="O615" s="149"/>
    </row>
    <row r="616" spans="4:15" ht="11.1" customHeight="1" x14ac:dyDescent="0.25">
      <c r="D616" s="137">
        <v>2</v>
      </c>
      <c r="E616" s="137"/>
      <c r="G616" s="141">
        <v>5043526</v>
      </c>
      <c r="H616" s="137" t="s">
        <v>736</v>
      </c>
      <c r="I616" s="137" t="s">
        <v>178</v>
      </c>
      <c r="J616" s="142">
        <v>2</v>
      </c>
      <c r="K616" s="142"/>
      <c r="L616" s="143">
        <v>19.950480000000002</v>
      </c>
      <c r="N616" s="143">
        <f t="shared" si="9"/>
        <v>39.900960000000005</v>
      </c>
      <c r="O616" s="149"/>
    </row>
    <row r="617" spans="4:15" ht="11.1" customHeight="1" x14ac:dyDescent="0.25">
      <c r="D617" s="137">
        <v>1</v>
      </c>
      <c r="E617" s="137"/>
      <c r="G617" s="141">
        <v>5044281</v>
      </c>
      <c r="H617" s="137" t="s">
        <v>743</v>
      </c>
      <c r="I617" s="137" t="s">
        <v>178</v>
      </c>
      <c r="J617" s="142">
        <v>1</v>
      </c>
      <c r="K617" s="142"/>
      <c r="L617" s="143">
        <v>123.66200000000001</v>
      </c>
      <c r="N617" s="143">
        <f t="shared" si="9"/>
        <v>123.66200000000001</v>
      </c>
      <c r="O617" s="149"/>
    </row>
    <row r="618" spans="4:15" ht="11.1" customHeight="1" x14ac:dyDescent="0.25">
      <c r="D618" s="137">
        <v>2</v>
      </c>
      <c r="E618" s="137"/>
      <c r="G618" s="141">
        <v>5044282</v>
      </c>
      <c r="H618" s="137" t="s">
        <v>744</v>
      </c>
      <c r="I618" s="137" t="s">
        <v>178</v>
      </c>
      <c r="J618" s="142">
        <v>1</v>
      </c>
      <c r="K618" s="142"/>
      <c r="L618" s="143">
        <v>25.777840000000001</v>
      </c>
      <c r="N618" s="143">
        <f t="shared" si="9"/>
        <v>25.777840000000001</v>
      </c>
      <c r="O618" s="149"/>
    </row>
    <row r="619" spans="4:15" ht="11.1" customHeight="1" x14ac:dyDescent="0.25">
      <c r="D619" s="137">
        <v>1</v>
      </c>
      <c r="E619" s="137"/>
      <c r="G619" s="141">
        <v>5044435</v>
      </c>
      <c r="H619" s="137" t="s">
        <v>745</v>
      </c>
      <c r="I619" s="137" t="s">
        <v>178</v>
      </c>
      <c r="J619" s="142">
        <v>4</v>
      </c>
      <c r="K619" s="142"/>
      <c r="L619" s="143">
        <v>33.831600000000002</v>
      </c>
      <c r="N619" s="143">
        <f t="shared" si="9"/>
        <v>135.32640000000001</v>
      </c>
      <c r="O619" s="149"/>
    </row>
    <row r="620" spans="4:15" ht="11.1" customHeight="1" x14ac:dyDescent="0.25">
      <c r="D620" s="137">
        <v>2</v>
      </c>
      <c r="E620" s="137"/>
      <c r="G620" s="141">
        <v>5044436</v>
      </c>
      <c r="H620" s="137" t="s">
        <v>746</v>
      </c>
      <c r="I620" s="137" t="s">
        <v>178</v>
      </c>
      <c r="J620" s="142">
        <v>4</v>
      </c>
      <c r="K620" s="142"/>
      <c r="L620" s="143">
        <v>43.685839999999999</v>
      </c>
      <c r="N620" s="143">
        <f t="shared" si="9"/>
        <v>174.74336</v>
      </c>
      <c r="O620" s="149"/>
    </row>
    <row r="621" spans="4:15" ht="11.1" customHeight="1" x14ac:dyDescent="0.25">
      <c r="D621" s="137">
        <v>3</v>
      </c>
      <c r="E621" s="137"/>
      <c r="G621" s="141">
        <v>5044437</v>
      </c>
      <c r="H621" s="137" t="s">
        <v>747</v>
      </c>
      <c r="I621" s="137" t="s">
        <v>178</v>
      </c>
      <c r="J621" s="142">
        <v>1</v>
      </c>
      <c r="K621" s="142"/>
      <c r="L621" s="143">
        <v>36.183839999999996</v>
      </c>
      <c r="N621" s="143">
        <f t="shared" si="9"/>
        <v>36.183839999999996</v>
      </c>
      <c r="O621" s="149"/>
    </row>
    <row r="622" spans="4:15" ht="11.1" customHeight="1" x14ac:dyDescent="0.25">
      <c r="D622" s="137">
        <v>4</v>
      </c>
      <c r="E622" s="137"/>
      <c r="G622" s="141">
        <v>5044438</v>
      </c>
      <c r="H622" s="137" t="s">
        <v>748</v>
      </c>
      <c r="I622" s="137" t="s">
        <v>178</v>
      </c>
      <c r="J622" s="142">
        <v>1</v>
      </c>
      <c r="K622" s="142"/>
      <c r="L622" s="143">
        <v>29.891839999999998</v>
      </c>
      <c r="N622" s="143">
        <f t="shared" si="9"/>
        <v>29.891839999999998</v>
      </c>
      <c r="O622" s="149"/>
    </row>
    <row r="623" spans="4:15" ht="11.1" customHeight="1" x14ac:dyDescent="0.25">
      <c r="D623" s="137">
        <v>5</v>
      </c>
      <c r="E623" s="137"/>
      <c r="G623" s="141">
        <v>5044439</v>
      </c>
      <c r="H623" s="137" t="s">
        <v>749</v>
      </c>
      <c r="I623" s="137" t="s">
        <v>178</v>
      </c>
      <c r="J623" s="142">
        <v>1</v>
      </c>
      <c r="K623" s="142"/>
      <c r="L623" s="143">
        <v>38.129520000000007</v>
      </c>
      <c r="N623" s="143">
        <f t="shared" si="9"/>
        <v>38.129520000000007</v>
      </c>
      <c r="O623" s="149"/>
    </row>
    <row r="624" spans="4:15" ht="11.1" customHeight="1" x14ac:dyDescent="0.25">
      <c r="D624" s="137">
        <v>6</v>
      </c>
      <c r="E624" s="137"/>
      <c r="G624" s="141">
        <v>5044440</v>
      </c>
      <c r="H624" s="137" t="s">
        <v>750</v>
      </c>
      <c r="I624" s="137" t="s">
        <v>178</v>
      </c>
      <c r="J624" s="142">
        <v>1</v>
      </c>
      <c r="K624" s="142"/>
      <c r="L624" s="143">
        <v>278.19351999999998</v>
      </c>
      <c r="N624" s="143">
        <f t="shared" si="9"/>
        <v>278.19351999999998</v>
      </c>
      <c r="O624" s="149"/>
    </row>
    <row r="625" spans="4:15" ht="11.1" customHeight="1" x14ac:dyDescent="0.25">
      <c r="D625" s="137">
        <v>1</v>
      </c>
      <c r="E625" s="137"/>
      <c r="G625" s="141">
        <v>5044441</v>
      </c>
      <c r="H625" s="137" t="s">
        <v>751</v>
      </c>
      <c r="I625" s="137" t="s">
        <v>182</v>
      </c>
      <c r="J625" s="142">
        <v>7</v>
      </c>
      <c r="K625" s="142"/>
      <c r="L625" s="143">
        <v>72.599999999999994</v>
      </c>
      <c r="N625" s="143">
        <f t="shared" si="9"/>
        <v>508.19999999999993</v>
      </c>
      <c r="O625" s="149"/>
    </row>
    <row r="626" spans="4:15" ht="11.1" customHeight="1" x14ac:dyDescent="0.25">
      <c r="D626" s="137">
        <v>1</v>
      </c>
      <c r="E626" s="137"/>
      <c r="G626" s="141">
        <v>5044633</v>
      </c>
      <c r="H626" s="137" t="s">
        <v>752</v>
      </c>
      <c r="I626" s="137" t="s">
        <v>464</v>
      </c>
      <c r="J626" s="142">
        <v>2</v>
      </c>
      <c r="K626" s="142"/>
      <c r="L626" s="143">
        <v>18.585599999999999</v>
      </c>
      <c r="N626" s="143">
        <f t="shared" si="9"/>
        <v>37.171199999999999</v>
      </c>
      <c r="O626" s="149"/>
    </row>
    <row r="627" spans="4:15" ht="11.1" customHeight="1" x14ac:dyDescent="0.25">
      <c r="D627" s="137">
        <v>2</v>
      </c>
      <c r="E627" s="137"/>
      <c r="G627" s="141">
        <v>5044634</v>
      </c>
      <c r="H627" s="137" t="s">
        <v>753</v>
      </c>
      <c r="I627" s="137" t="s">
        <v>178</v>
      </c>
      <c r="J627" s="142">
        <v>1</v>
      </c>
      <c r="K627" s="142"/>
      <c r="L627" s="143">
        <v>3193.0931999999998</v>
      </c>
      <c r="N627" s="143">
        <f t="shared" si="9"/>
        <v>3193.0931999999998</v>
      </c>
      <c r="O627" s="149"/>
    </row>
    <row r="628" spans="4:15" ht="11.1" customHeight="1" x14ac:dyDescent="0.25">
      <c r="D628" s="137">
        <v>1</v>
      </c>
      <c r="E628" s="137"/>
      <c r="G628" s="141">
        <v>5043527</v>
      </c>
      <c r="H628" s="137" t="s">
        <v>737</v>
      </c>
      <c r="I628" s="137" t="s">
        <v>182</v>
      </c>
      <c r="J628" s="142">
        <v>4</v>
      </c>
      <c r="K628" s="142"/>
      <c r="L628" s="143">
        <v>72.599999999999994</v>
      </c>
      <c r="N628" s="143">
        <f t="shared" si="9"/>
        <v>290.39999999999998</v>
      </c>
      <c r="O628" s="149"/>
    </row>
    <row r="629" spans="4:15" ht="11.1" customHeight="1" x14ac:dyDescent="0.25">
      <c r="D629" s="137">
        <v>1</v>
      </c>
      <c r="E629" s="137"/>
      <c r="G629" s="141">
        <v>5044725</v>
      </c>
      <c r="H629" s="137" t="s">
        <v>754</v>
      </c>
      <c r="I629" s="137" t="s">
        <v>178</v>
      </c>
      <c r="J629" s="142">
        <v>1</v>
      </c>
      <c r="K629" s="142"/>
      <c r="L629" s="143">
        <v>241.76768000000001</v>
      </c>
      <c r="N629" s="143">
        <f t="shared" si="9"/>
        <v>241.76768000000001</v>
      </c>
      <c r="O629" s="149"/>
    </row>
    <row r="630" spans="4:15" ht="11.1" customHeight="1" x14ac:dyDescent="0.25">
      <c r="D630" s="137">
        <v>1</v>
      </c>
      <c r="E630" s="137"/>
      <c r="G630" s="141">
        <v>5044726</v>
      </c>
      <c r="H630" s="137" t="s">
        <v>755</v>
      </c>
      <c r="I630" s="137" t="s">
        <v>182</v>
      </c>
      <c r="J630" s="142">
        <v>1</v>
      </c>
      <c r="K630" s="142"/>
      <c r="L630" s="143">
        <v>72.599999999999994</v>
      </c>
      <c r="N630" s="143">
        <f t="shared" si="9"/>
        <v>72.599999999999994</v>
      </c>
      <c r="O630" s="149"/>
    </row>
    <row r="631" spans="4:15" ht="11.1" customHeight="1" x14ac:dyDescent="0.25">
      <c r="D631" s="137">
        <v>1</v>
      </c>
      <c r="E631" s="137"/>
      <c r="G631" s="141">
        <v>5046212</v>
      </c>
      <c r="H631" s="137" t="s">
        <v>756</v>
      </c>
      <c r="I631" s="137" t="s">
        <v>178</v>
      </c>
      <c r="J631" s="142">
        <v>2</v>
      </c>
      <c r="K631" s="142"/>
      <c r="L631" s="143">
        <v>153.82488000000001</v>
      </c>
      <c r="N631" s="143">
        <f t="shared" si="9"/>
        <v>307.64976000000001</v>
      </c>
      <c r="O631" s="149"/>
    </row>
    <row r="632" spans="4:15" ht="11.1" customHeight="1" x14ac:dyDescent="0.25">
      <c r="D632" s="137">
        <v>2</v>
      </c>
      <c r="E632" s="137"/>
      <c r="G632" s="141">
        <v>5046213</v>
      </c>
      <c r="H632" s="137" t="s">
        <v>757</v>
      </c>
      <c r="I632" s="137" t="s">
        <v>178</v>
      </c>
      <c r="J632" s="142">
        <v>2</v>
      </c>
      <c r="K632" s="142"/>
      <c r="L632" s="143">
        <v>93.431359999999998</v>
      </c>
      <c r="N632" s="143">
        <f t="shared" si="9"/>
        <v>186.86272</v>
      </c>
      <c r="O632" s="149"/>
    </row>
    <row r="633" spans="4:15" ht="11.1" customHeight="1" x14ac:dyDescent="0.25">
      <c r="D633" s="137">
        <v>3</v>
      </c>
      <c r="E633" s="137"/>
      <c r="G633" s="141">
        <v>5046215</v>
      </c>
      <c r="H633" s="137" t="s">
        <v>758</v>
      </c>
      <c r="I633" s="137" t="s">
        <v>242</v>
      </c>
      <c r="J633" s="142">
        <v>2</v>
      </c>
      <c r="K633" s="142"/>
      <c r="L633" s="143">
        <v>276.96415999999999</v>
      </c>
      <c r="N633" s="143">
        <f t="shared" si="9"/>
        <v>553.92831999999999</v>
      </c>
      <c r="O633" s="149"/>
    </row>
    <row r="634" spans="4:15" ht="11.1" customHeight="1" x14ac:dyDescent="0.25">
      <c r="D634" s="137">
        <v>4</v>
      </c>
      <c r="E634" s="137"/>
      <c r="G634" s="141">
        <v>5046214</v>
      </c>
      <c r="H634" s="137" t="s">
        <v>759</v>
      </c>
      <c r="I634" s="137" t="s">
        <v>178</v>
      </c>
      <c r="J634" s="142">
        <v>2</v>
      </c>
      <c r="K634" s="142"/>
      <c r="L634" s="143">
        <v>40.191359999999996</v>
      </c>
      <c r="N634" s="143">
        <f t="shared" si="9"/>
        <v>80.382719999999992</v>
      </c>
      <c r="O634" s="149"/>
    </row>
    <row r="635" spans="4:15" ht="11.1" customHeight="1" x14ac:dyDescent="0.25">
      <c r="D635" s="137">
        <v>5</v>
      </c>
      <c r="E635" s="137"/>
      <c r="G635" s="141">
        <v>5046218</v>
      </c>
      <c r="H635" s="137" t="s">
        <v>760</v>
      </c>
      <c r="I635" s="137" t="s">
        <v>178</v>
      </c>
      <c r="J635" s="142">
        <v>2</v>
      </c>
      <c r="K635" s="142"/>
      <c r="L635" s="143">
        <v>213.77312000000001</v>
      </c>
      <c r="N635" s="143">
        <f t="shared" si="9"/>
        <v>427.54624000000001</v>
      </c>
      <c r="O635" s="149"/>
    </row>
    <row r="636" spans="4:15" ht="11.1" customHeight="1" x14ac:dyDescent="0.25">
      <c r="D636" s="137">
        <v>1</v>
      </c>
      <c r="E636" s="137"/>
      <c r="G636" s="141">
        <v>5046219</v>
      </c>
      <c r="H636" s="137" t="s">
        <v>761</v>
      </c>
      <c r="I636" s="137" t="s">
        <v>182</v>
      </c>
      <c r="J636" s="142">
        <v>5</v>
      </c>
      <c r="K636" s="142"/>
      <c r="L636" s="143">
        <v>72.599999999999994</v>
      </c>
      <c r="N636" s="143">
        <f t="shared" si="9"/>
        <v>363</v>
      </c>
      <c r="O636" s="149"/>
    </row>
    <row r="637" spans="4:15" ht="11.1" customHeight="1" x14ac:dyDescent="0.25">
      <c r="D637" s="137">
        <v>1</v>
      </c>
      <c r="E637" s="137"/>
      <c r="G637" s="141">
        <v>5046221</v>
      </c>
      <c r="H637" s="137" t="s">
        <v>762</v>
      </c>
      <c r="I637" s="137" t="s">
        <v>178</v>
      </c>
      <c r="J637" s="142">
        <v>1</v>
      </c>
      <c r="K637" s="142"/>
      <c r="L637" s="143">
        <v>311.57016000000004</v>
      </c>
      <c r="N637" s="143">
        <f t="shared" si="9"/>
        <v>311.57016000000004</v>
      </c>
      <c r="O637" s="149"/>
    </row>
    <row r="638" spans="4:15" ht="11.1" customHeight="1" x14ac:dyDescent="0.25">
      <c r="D638" s="137">
        <v>2</v>
      </c>
      <c r="E638" s="137"/>
      <c r="G638" s="141">
        <v>5046222</v>
      </c>
      <c r="H638" s="137" t="s">
        <v>763</v>
      </c>
      <c r="I638" s="137" t="s">
        <v>178</v>
      </c>
      <c r="J638" s="142">
        <v>1</v>
      </c>
      <c r="K638" s="142"/>
      <c r="L638" s="143">
        <v>311.57016000000004</v>
      </c>
      <c r="N638" s="143">
        <f t="shared" si="9"/>
        <v>311.57016000000004</v>
      </c>
      <c r="O638" s="149"/>
    </row>
    <row r="639" spans="4:15" ht="11.1" customHeight="1" x14ac:dyDescent="0.25">
      <c r="D639" s="137">
        <v>1</v>
      </c>
      <c r="E639" s="137"/>
      <c r="G639" s="141">
        <v>5044726</v>
      </c>
      <c r="H639" s="137" t="s">
        <v>755</v>
      </c>
      <c r="I639" s="137" t="s">
        <v>182</v>
      </c>
      <c r="J639" s="142">
        <v>4</v>
      </c>
      <c r="K639" s="142"/>
      <c r="L639" s="143">
        <v>72.599999999999994</v>
      </c>
      <c r="N639" s="143">
        <f t="shared" si="9"/>
        <v>290.39999999999998</v>
      </c>
      <c r="O639" s="149"/>
    </row>
    <row r="640" spans="4:15" ht="11.1" customHeight="1" x14ac:dyDescent="0.25">
      <c r="D640" s="137">
        <v>1</v>
      </c>
      <c r="E640" s="137"/>
      <c r="G640" s="141">
        <v>5046342</v>
      </c>
      <c r="H640" s="137" t="s">
        <v>764</v>
      </c>
      <c r="I640" s="137" t="s">
        <v>178</v>
      </c>
      <c r="J640" s="142">
        <v>2</v>
      </c>
      <c r="K640" s="142"/>
      <c r="L640" s="143">
        <v>28.594720000000002</v>
      </c>
      <c r="N640" s="143">
        <f t="shared" si="9"/>
        <v>57.189440000000005</v>
      </c>
      <c r="O640" s="149"/>
    </row>
    <row r="641" spans="1:15" ht="11.1" customHeight="1" x14ac:dyDescent="0.25">
      <c r="D641" s="137">
        <v>2</v>
      </c>
      <c r="E641" s="137"/>
      <c r="G641" s="141">
        <v>5046343</v>
      </c>
      <c r="H641" s="137" t="s">
        <v>765</v>
      </c>
      <c r="I641" s="137" t="s">
        <v>178</v>
      </c>
      <c r="J641" s="142">
        <v>2</v>
      </c>
      <c r="K641" s="142"/>
      <c r="L641" s="143">
        <v>326.30312000000004</v>
      </c>
      <c r="N641" s="143">
        <f t="shared" si="9"/>
        <v>652.60624000000007</v>
      </c>
      <c r="O641" s="149"/>
    </row>
    <row r="642" spans="1:15" ht="11.1" customHeight="1" x14ac:dyDescent="0.25">
      <c r="D642" s="137">
        <v>3</v>
      </c>
      <c r="E642" s="137"/>
      <c r="G642" s="141">
        <v>5046344</v>
      </c>
      <c r="H642" s="137" t="s">
        <v>766</v>
      </c>
      <c r="I642" s="137" t="s">
        <v>178</v>
      </c>
      <c r="J642" s="142">
        <v>2</v>
      </c>
      <c r="K642" s="142"/>
      <c r="L642" s="143">
        <v>342.85592000000003</v>
      </c>
      <c r="N642" s="143">
        <f t="shared" si="9"/>
        <v>685.71184000000005</v>
      </c>
      <c r="O642" s="149"/>
    </row>
    <row r="643" spans="1:15" ht="11.1" customHeight="1" x14ac:dyDescent="0.25">
      <c r="D643" s="137">
        <v>1</v>
      </c>
      <c r="E643" s="137"/>
      <c r="G643" s="141">
        <v>5043527</v>
      </c>
      <c r="H643" s="137" t="s">
        <v>737</v>
      </c>
      <c r="I643" s="137" t="s">
        <v>182</v>
      </c>
      <c r="J643" s="142">
        <v>4</v>
      </c>
      <c r="K643" s="142"/>
      <c r="L643" s="143">
        <v>72.599999999999994</v>
      </c>
      <c r="N643" s="143">
        <f t="shared" si="9"/>
        <v>290.39999999999998</v>
      </c>
      <c r="O643" s="149"/>
    </row>
    <row r="644" spans="1:15" ht="11.1" customHeight="1" x14ac:dyDescent="0.25">
      <c r="D644" s="137">
        <v>1</v>
      </c>
      <c r="E644" s="137"/>
      <c r="G644" s="141">
        <v>5046405</v>
      </c>
      <c r="H644" s="137" t="s">
        <v>767</v>
      </c>
      <c r="I644" s="137" t="s">
        <v>178</v>
      </c>
      <c r="J644" s="142">
        <v>2</v>
      </c>
      <c r="K644" s="142"/>
      <c r="L644" s="143">
        <v>59.502960000000002</v>
      </c>
      <c r="N644" s="143">
        <f t="shared" si="9"/>
        <v>119.00592</v>
      </c>
      <c r="O644" s="149"/>
    </row>
    <row r="645" spans="1:15" ht="11.1" customHeight="1" x14ac:dyDescent="0.25">
      <c r="D645" s="137">
        <v>2</v>
      </c>
      <c r="E645" s="137"/>
      <c r="G645" s="141">
        <v>5046406</v>
      </c>
      <c r="H645" s="137" t="s">
        <v>768</v>
      </c>
      <c r="I645" s="137" t="s">
        <v>178</v>
      </c>
      <c r="J645" s="142">
        <v>2</v>
      </c>
      <c r="K645" s="142"/>
      <c r="L645" s="143">
        <v>93.431359999999998</v>
      </c>
      <c r="N645" s="143">
        <f t="shared" si="9"/>
        <v>186.86272</v>
      </c>
      <c r="O645" s="149"/>
    </row>
    <row r="646" spans="1:15" ht="11.1" customHeight="1" x14ac:dyDescent="0.25">
      <c r="D646" s="137">
        <v>3</v>
      </c>
      <c r="E646" s="137"/>
      <c r="G646" s="141">
        <v>5046407</v>
      </c>
      <c r="H646" s="137" t="s">
        <v>769</v>
      </c>
      <c r="I646" s="137" t="s">
        <v>178</v>
      </c>
      <c r="J646" s="142">
        <v>1</v>
      </c>
      <c r="K646" s="142"/>
      <c r="L646" s="143">
        <v>97.496960000000001</v>
      </c>
      <c r="N646" s="143">
        <f t="shared" si="9"/>
        <v>97.496960000000001</v>
      </c>
      <c r="O646" s="149"/>
    </row>
    <row r="647" spans="1:15" ht="11.1" customHeight="1" x14ac:dyDescent="0.25">
      <c r="D647" s="137">
        <v>4</v>
      </c>
      <c r="E647" s="137"/>
      <c r="G647" s="141">
        <v>5046408</v>
      </c>
      <c r="H647" s="137" t="s">
        <v>770</v>
      </c>
      <c r="I647" s="137" t="s">
        <v>178</v>
      </c>
      <c r="J647" s="142">
        <v>2</v>
      </c>
      <c r="K647" s="142"/>
      <c r="L647" s="143">
        <v>61.196960000000004</v>
      </c>
      <c r="N647" s="143">
        <f t="shared" si="9"/>
        <v>122.39392000000001</v>
      </c>
    </row>
    <row r="648" spans="1:15" ht="11.1" customHeight="1" x14ac:dyDescent="0.25">
      <c r="D648" s="137">
        <v>1</v>
      </c>
      <c r="E648" s="137"/>
      <c r="G648" s="141">
        <v>5046404</v>
      </c>
      <c r="H648" s="137" t="s">
        <v>771</v>
      </c>
      <c r="I648" s="137" t="s">
        <v>182</v>
      </c>
      <c r="J648" s="142">
        <v>3</v>
      </c>
      <c r="K648" s="142"/>
      <c r="L648" s="143">
        <v>72.599999999999994</v>
      </c>
      <c r="N648" s="143">
        <f t="shared" si="9"/>
        <v>217.79999999999998</v>
      </c>
    </row>
    <row r="649" spans="1:15" ht="15" customHeight="1" x14ac:dyDescent="0.25">
      <c r="I649" s="138"/>
      <c r="J649" s="142"/>
      <c r="K649" s="142"/>
      <c r="N649" s="143"/>
      <c r="O649" s="134">
        <f>SUM(N597:N648)</f>
        <v>14764.787839999995</v>
      </c>
    </row>
    <row r="650" spans="1:15" ht="10.35" customHeight="1" x14ac:dyDescent="0.25">
      <c r="N650" s="143"/>
    </row>
    <row r="651" spans="1:15" ht="17.25" customHeight="1" x14ac:dyDescent="0.25">
      <c r="A651" s="138" t="s">
        <v>772</v>
      </c>
      <c r="N651" s="143"/>
    </row>
    <row r="652" spans="1:15" ht="11.1" customHeight="1" x14ac:dyDescent="0.25">
      <c r="A652" s="138" t="s">
        <v>773</v>
      </c>
      <c r="B652" s="138"/>
      <c r="D652" s="138" t="s">
        <v>774</v>
      </c>
      <c r="E652" s="138"/>
      <c r="F652" s="138"/>
      <c r="G652" s="138"/>
      <c r="H652" s="138"/>
      <c r="I652" s="138"/>
      <c r="N652" s="143"/>
    </row>
    <row r="653" spans="1:15" ht="12.6" customHeight="1" x14ac:dyDescent="0.25">
      <c r="A653" s="138" t="s">
        <v>775</v>
      </c>
      <c r="B653" s="138"/>
      <c r="D653" s="138">
        <v>10429</v>
      </c>
      <c r="E653" s="138"/>
      <c r="F653" s="138"/>
      <c r="G653" s="139" t="s">
        <v>171</v>
      </c>
      <c r="H653" s="138"/>
      <c r="I653" s="138"/>
      <c r="J653" s="138"/>
      <c r="K653" s="138"/>
      <c r="L653" s="150"/>
      <c r="M653" s="150"/>
      <c r="N653" s="143"/>
      <c r="O653" s="151"/>
    </row>
    <row r="654" spans="1:15" ht="11.85" customHeight="1" x14ac:dyDescent="0.25">
      <c r="A654" s="138" t="s">
        <v>776</v>
      </c>
      <c r="B654" s="138"/>
      <c r="D654" s="138">
        <v>9</v>
      </c>
      <c r="E654" s="138"/>
      <c r="G654" s="139" t="s">
        <v>171</v>
      </c>
      <c r="H654" s="140"/>
      <c r="I654" s="138"/>
      <c r="N654" s="143"/>
    </row>
    <row r="655" spans="1:15" ht="11.1" customHeight="1" x14ac:dyDescent="0.25">
      <c r="D655" s="137">
        <v>1</v>
      </c>
      <c r="E655" s="137"/>
      <c r="G655" s="141">
        <v>5028918</v>
      </c>
      <c r="H655" s="137" t="s">
        <v>777</v>
      </c>
      <c r="I655" s="137" t="s">
        <v>242</v>
      </c>
      <c r="J655" s="142">
        <v>1</v>
      </c>
      <c r="K655" s="142"/>
      <c r="L655" s="143">
        <v>74.652159999999995</v>
      </c>
      <c r="N655" s="143">
        <f t="shared" ref="N655:N718" si="10">L655*J655</f>
        <v>74.652159999999995</v>
      </c>
    </row>
    <row r="656" spans="1:15" ht="11.1" customHeight="1" x14ac:dyDescent="0.25">
      <c r="D656" s="137">
        <v>2</v>
      </c>
      <c r="E656" s="137"/>
      <c r="G656" s="141">
        <v>3866</v>
      </c>
      <c r="H656" s="137" t="s">
        <v>414</v>
      </c>
      <c r="I656" s="137" t="s">
        <v>242</v>
      </c>
      <c r="J656" s="142">
        <v>1</v>
      </c>
      <c r="K656" s="142"/>
      <c r="L656" s="143">
        <v>57.26688</v>
      </c>
      <c r="N656" s="143">
        <f t="shared" si="10"/>
        <v>57.26688</v>
      </c>
    </row>
    <row r="657" spans="4:15" ht="11.1" customHeight="1" x14ac:dyDescent="0.25">
      <c r="D657" s="137">
        <v>3</v>
      </c>
      <c r="E657" s="137"/>
      <c r="G657" s="141">
        <v>19393</v>
      </c>
      <c r="H657" s="137" t="s">
        <v>778</v>
      </c>
      <c r="I657" s="137" t="s">
        <v>242</v>
      </c>
      <c r="J657" s="142">
        <v>1</v>
      </c>
      <c r="K657" s="142"/>
      <c r="L657" s="143">
        <v>358.89567999999997</v>
      </c>
      <c r="N657" s="143">
        <f t="shared" si="10"/>
        <v>358.89567999999997</v>
      </c>
    </row>
    <row r="658" spans="4:15" ht="11.1" customHeight="1" x14ac:dyDescent="0.25">
      <c r="D658" s="137">
        <v>4</v>
      </c>
      <c r="E658" s="137"/>
      <c r="G658" s="141">
        <v>5022422</v>
      </c>
      <c r="H658" s="137" t="s">
        <v>779</v>
      </c>
      <c r="I658" s="137" t="s">
        <v>537</v>
      </c>
      <c r="J658" s="142">
        <v>1</v>
      </c>
      <c r="K658" s="142"/>
      <c r="L658" s="143">
        <v>15.942960000000001</v>
      </c>
      <c r="N658" s="143">
        <f t="shared" si="10"/>
        <v>15.942960000000001</v>
      </c>
    </row>
    <row r="659" spans="4:15" ht="11.1" customHeight="1" x14ac:dyDescent="0.25">
      <c r="D659" s="137">
        <v>1</v>
      </c>
      <c r="E659" s="137"/>
      <c r="G659" s="141">
        <v>15780</v>
      </c>
      <c r="H659" s="137" t="s">
        <v>415</v>
      </c>
      <c r="I659" s="137" t="s">
        <v>182</v>
      </c>
      <c r="J659" s="142">
        <v>4</v>
      </c>
      <c r="K659" s="142"/>
      <c r="L659" s="143">
        <v>72.599999999999994</v>
      </c>
      <c r="N659" s="143">
        <f t="shared" si="10"/>
        <v>290.39999999999998</v>
      </c>
    </row>
    <row r="660" spans="4:15" ht="11.1" customHeight="1" x14ac:dyDescent="0.25">
      <c r="D660" s="137">
        <v>1</v>
      </c>
      <c r="E660" s="137"/>
      <c r="G660" s="141">
        <v>5046129</v>
      </c>
      <c r="H660" s="137" t="s">
        <v>780</v>
      </c>
      <c r="I660" s="137" t="s">
        <v>182</v>
      </c>
      <c r="J660" s="142">
        <v>10</v>
      </c>
      <c r="K660" s="142"/>
      <c r="L660" s="143">
        <v>72.599999999999994</v>
      </c>
      <c r="N660" s="143">
        <f t="shared" si="10"/>
        <v>726</v>
      </c>
    </row>
    <row r="661" spans="4:15" ht="11.1" customHeight="1" x14ac:dyDescent="0.25">
      <c r="D661" s="137">
        <v>1</v>
      </c>
      <c r="E661" s="137"/>
      <c r="G661" s="141">
        <v>5043317</v>
      </c>
      <c r="H661" s="137" t="s">
        <v>781</v>
      </c>
      <c r="I661" s="137" t="s">
        <v>216</v>
      </c>
      <c r="J661" s="142">
        <v>4</v>
      </c>
      <c r="K661" s="142"/>
      <c r="L661" s="143">
        <v>41.285199999999996</v>
      </c>
      <c r="N661" s="143">
        <f t="shared" si="10"/>
        <v>165.14079999999998</v>
      </c>
    </row>
    <row r="662" spans="4:15" ht="11.1" customHeight="1" x14ac:dyDescent="0.25">
      <c r="D662" s="137">
        <v>2</v>
      </c>
      <c r="E662" s="137"/>
      <c r="G662" s="141">
        <v>5043318</v>
      </c>
      <c r="H662" s="137" t="s">
        <v>782</v>
      </c>
      <c r="I662" s="137" t="s">
        <v>178</v>
      </c>
      <c r="J662" s="142">
        <v>1</v>
      </c>
      <c r="K662" s="142"/>
      <c r="L662" s="143">
        <v>73.809999999999988</v>
      </c>
      <c r="N662" s="143">
        <f t="shared" si="10"/>
        <v>73.809999999999988</v>
      </c>
      <c r="O662" s="149"/>
    </row>
    <row r="663" spans="4:15" ht="11.1" customHeight="1" x14ac:dyDescent="0.25">
      <c r="D663" s="137">
        <v>3</v>
      </c>
      <c r="E663" s="137"/>
      <c r="G663" s="141">
        <v>5043319</v>
      </c>
      <c r="H663" s="137" t="s">
        <v>783</v>
      </c>
      <c r="I663" s="137" t="s">
        <v>178</v>
      </c>
      <c r="J663" s="142">
        <v>1</v>
      </c>
      <c r="K663" s="142"/>
      <c r="L663" s="143">
        <v>93.034480000000002</v>
      </c>
      <c r="N663" s="143">
        <f t="shared" si="10"/>
        <v>93.034480000000002</v>
      </c>
      <c r="O663" s="149"/>
    </row>
    <row r="664" spans="4:15" ht="11.1" customHeight="1" x14ac:dyDescent="0.25">
      <c r="D664" s="137">
        <v>4</v>
      </c>
      <c r="E664" s="137"/>
      <c r="G664" s="141">
        <v>5043320</v>
      </c>
      <c r="H664" s="137" t="s">
        <v>784</v>
      </c>
      <c r="I664" s="137" t="s">
        <v>178</v>
      </c>
      <c r="J664" s="142">
        <v>1</v>
      </c>
      <c r="K664" s="142"/>
      <c r="L664" s="143">
        <v>126.80800000000001</v>
      </c>
      <c r="N664" s="143">
        <f t="shared" si="10"/>
        <v>126.80800000000001</v>
      </c>
      <c r="O664" s="149"/>
    </row>
    <row r="665" spans="4:15" ht="11.1" customHeight="1" x14ac:dyDescent="0.25">
      <c r="D665" s="137">
        <v>5</v>
      </c>
      <c r="E665" s="137"/>
      <c r="G665" s="141">
        <v>5043321</v>
      </c>
      <c r="H665" s="137" t="s">
        <v>785</v>
      </c>
      <c r="I665" s="137" t="s">
        <v>178</v>
      </c>
      <c r="J665" s="142">
        <v>1</v>
      </c>
      <c r="K665" s="142"/>
      <c r="L665" s="143">
        <v>71.786879999999996</v>
      </c>
      <c r="N665" s="143">
        <f t="shared" si="10"/>
        <v>71.786879999999996</v>
      </c>
      <c r="O665" s="149"/>
    </row>
    <row r="666" spans="4:15" ht="11.1" customHeight="1" x14ac:dyDescent="0.25">
      <c r="D666" s="137">
        <v>1</v>
      </c>
      <c r="E666" s="137"/>
      <c r="G666" s="141">
        <v>5043322</v>
      </c>
      <c r="H666" s="137" t="s">
        <v>786</v>
      </c>
      <c r="I666" s="137" t="s">
        <v>245</v>
      </c>
      <c r="J666" s="142">
        <v>1</v>
      </c>
      <c r="K666" s="142"/>
      <c r="L666" s="143">
        <v>72.599999999999994</v>
      </c>
      <c r="N666" s="143">
        <f t="shared" si="10"/>
        <v>72.599999999999994</v>
      </c>
      <c r="O666" s="149"/>
    </row>
    <row r="667" spans="4:15" ht="11.1" customHeight="1" x14ac:dyDescent="0.25">
      <c r="D667" s="137">
        <v>1</v>
      </c>
      <c r="E667" s="137"/>
      <c r="G667" s="141">
        <v>5042668</v>
      </c>
      <c r="H667" s="137" t="s">
        <v>787</v>
      </c>
      <c r="I667" s="137" t="s">
        <v>178</v>
      </c>
      <c r="J667" s="142">
        <v>1</v>
      </c>
      <c r="K667" s="142"/>
      <c r="L667" s="143">
        <v>299.72183999999999</v>
      </c>
      <c r="N667" s="143">
        <f t="shared" si="10"/>
        <v>299.72183999999999</v>
      </c>
      <c r="O667" s="149"/>
    </row>
    <row r="668" spans="4:15" ht="11.1" customHeight="1" x14ac:dyDescent="0.25">
      <c r="D668" s="137">
        <v>2</v>
      </c>
      <c r="E668" s="137"/>
      <c r="G668" s="141">
        <v>5044142</v>
      </c>
      <c r="H668" s="137" t="s">
        <v>788</v>
      </c>
      <c r="I668" s="137" t="s">
        <v>178</v>
      </c>
      <c r="J668" s="142">
        <v>1</v>
      </c>
      <c r="K668" s="142"/>
      <c r="L668" s="143">
        <v>91.863200000000006</v>
      </c>
      <c r="N668" s="143">
        <f t="shared" si="10"/>
        <v>91.863200000000006</v>
      </c>
      <c r="O668" s="149"/>
    </row>
    <row r="669" spans="4:15" ht="11.1" customHeight="1" x14ac:dyDescent="0.25">
      <c r="D669" s="137">
        <v>3</v>
      </c>
      <c r="E669" s="137"/>
      <c r="G669" s="141">
        <v>5044143</v>
      </c>
      <c r="H669" s="137" t="s">
        <v>789</v>
      </c>
      <c r="I669" s="137" t="s">
        <v>178</v>
      </c>
      <c r="J669" s="142">
        <v>1</v>
      </c>
      <c r="K669" s="142"/>
      <c r="L669" s="143">
        <v>89.675520000000006</v>
      </c>
      <c r="N669" s="143">
        <f t="shared" si="10"/>
        <v>89.675520000000006</v>
      </c>
      <c r="O669" s="149"/>
    </row>
    <row r="670" spans="4:15" ht="11.1" customHeight="1" x14ac:dyDescent="0.25">
      <c r="D670" s="137">
        <v>4</v>
      </c>
      <c r="E670" s="137"/>
      <c r="G670" s="141">
        <v>5044144</v>
      </c>
      <c r="H670" s="137" t="s">
        <v>790</v>
      </c>
      <c r="I670" s="137" t="s">
        <v>178</v>
      </c>
      <c r="J670" s="142">
        <v>1</v>
      </c>
      <c r="K670" s="142"/>
      <c r="L670" s="143">
        <v>49.387359999999994</v>
      </c>
      <c r="N670" s="143">
        <f t="shared" si="10"/>
        <v>49.387359999999994</v>
      </c>
      <c r="O670" s="149"/>
    </row>
    <row r="671" spans="4:15" ht="11.1" customHeight="1" x14ac:dyDescent="0.25">
      <c r="D671" s="137">
        <v>5</v>
      </c>
      <c r="E671" s="137"/>
      <c r="G671" s="141">
        <v>5044145</v>
      </c>
      <c r="H671" s="137" t="s">
        <v>791</v>
      </c>
      <c r="I671" s="137" t="s">
        <v>178</v>
      </c>
      <c r="J671" s="142">
        <v>1</v>
      </c>
      <c r="K671" s="142"/>
      <c r="L671" s="143">
        <v>57.26688</v>
      </c>
      <c r="N671" s="143">
        <f t="shared" si="10"/>
        <v>57.26688</v>
      </c>
      <c r="O671" s="149"/>
    </row>
    <row r="672" spans="4:15" ht="11.1" customHeight="1" x14ac:dyDescent="0.25">
      <c r="D672" s="137">
        <v>6</v>
      </c>
      <c r="E672" s="137"/>
      <c r="G672" s="141">
        <v>5044147</v>
      </c>
      <c r="H672" s="137" t="s">
        <v>792</v>
      </c>
      <c r="I672" s="137" t="s">
        <v>178</v>
      </c>
      <c r="J672" s="142">
        <v>1</v>
      </c>
      <c r="K672" s="142"/>
      <c r="L672" s="143">
        <v>74.652159999999995</v>
      </c>
      <c r="N672" s="143">
        <f t="shared" si="10"/>
        <v>74.652159999999995</v>
      </c>
      <c r="O672" s="149"/>
    </row>
    <row r="673" spans="4:15" ht="11.1" customHeight="1" x14ac:dyDescent="0.25">
      <c r="D673" s="137">
        <v>7</v>
      </c>
      <c r="E673" s="137"/>
      <c r="G673" s="141">
        <v>5044148</v>
      </c>
      <c r="H673" s="137" t="s">
        <v>793</v>
      </c>
      <c r="I673" s="137" t="s">
        <v>178</v>
      </c>
      <c r="J673" s="142">
        <v>1</v>
      </c>
      <c r="K673" s="142"/>
      <c r="L673" s="143">
        <v>125.03656000000001</v>
      </c>
      <c r="N673" s="143">
        <f t="shared" si="10"/>
        <v>125.03656000000001</v>
      </c>
      <c r="O673" s="149"/>
    </row>
    <row r="674" spans="4:15" ht="11.1" customHeight="1" x14ac:dyDescent="0.25">
      <c r="D674" s="137">
        <v>8</v>
      </c>
      <c r="E674" s="137"/>
      <c r="G674" s="141">
        <v>5044149</v>
      </c>
      <c r="H674" s="137" t="s">
        <v>794</v>
      </c>
      <c r="I674" s="137" t="s">
        <v>178</v>
      </c>
      <c r="J674" s="142">
        <v>1</v>
      </c>
      <c r="K674" s="142"/>
      <c r="L674" s="143">
        <v>15.942960000000001</v>
      </c>
      <c r="N674" s="143">
        <f t="shared" si="10"/>
        <v>15.942960000000001</v>
      </c>
      <c r="O674" s="149"/>
    </row>
    <row r="675" spans="4:15" ht="11.1" customHeight="1" x14ac:dyDescent="0.25">
      <c r="D675" s="137">
        <v>9</v>
      </c>
      <c r="E675" s="137"/>
      <c r="G675" s="141">
        <v>5044150</v>
      </c>
      <c r="H675" s="137" t="s">
        <v>795</v>
      </c>
      <c r="I675" s="137" t="s">
        <v>242</v>
      </c>
      <c r="J675" s="142">
        <v>1</v>
      </c>
      <c r="K675" s="142"/>
      <c r="L675" s="143">
        <v>52.562399999999997</v>
      </c>
      <c r="N675" s="143">
        <f t="shared" si="10"/>
        <v>52.562399999999997</v>
      </c>
      <c r="O675" s="149"/>
    </row>
    <row r="676" spans="4:15" ht="11.1" customHeight="1" x14ac:dyDescent="0.25">
      <c r="D676" s="137">
        <v>10</v>
      </c>
      <c r="E676" s="137"/>
      <c r="G676" s="141">
        <v>5044151</v>
      </c>
      <c r="H676" s="137" t="s">
        <v>796</v>
      </c>
      <c r="I676" s="137" t="s">
        <v>242</v>
      </c>
      <c r="J676" s="142">
        <v>8</v>
      </c>
      <c r="K676" s="142"/>
      <c r="L676" s="143">
        <v>24.732400000000002</v>
      </c>
      <c r="N676" s="143">
        <f t="shared" si="10"/>
        <v>197.85920000000002</v>
      </c>
      <c r="O676" s="149"/>
    </row>
    <row r="677" spans="4:15" ht="11.1" customHeight="1" x14ac:dyDescent="0.25">
      <c r="D677" s="137">
        <v>1</v>
      </c>
      <c r="E677" s="137"/>
      <c r="G677" s="141">
        <v>5044426</v>
      </c>
      <c r="H677" s="137" t="s">
        <v>797</v>
      </c>
      <c r="I677" s="137" t="s">
        <v>178</v>
      </c>
      <c r="J677" s="142">
        <v>1</v>
      </c>
      <c r="K677" s="142"/>
      <c r="L677" s="143">
        <v>77.091520000000003</v>
      </c>
      <c r="N677" s="143">
        <f t="shared" si="10"/>
        <v>77.091520000000003</v>
      </c>
      <c r="O677" s="149"/>
    </row>
    <row r="678" spans="4:15" ht="11.1" customHeight="1" x14ac:dyDescent="0.25">
      <c r="D678" s="137">
        <v>2</v>
      </c>
      <c r="E678" s="137"/>
      <c r="G678" s="141">
        <v>5044427</v>
      </c>
      <c r="H678" s="137" t="s">
        <v>798</v>
      </c>
      <c r="I678" s="137" t="s">
        <v>178</v>
      </c>
      <c r="J678" s="142">
        <v>1</v>
      </c>
      <c r="K678" s="142"/>
      <c r="L678" s="143">
        <v>146.03247999999999</v>
      </c>
      <c r="N678" s="143">
        <f t="shared" si="10"/>
        <v>146.03247999999999</v>
      </c>
      <c r="O678" s="149"/>
    </row>
    <row r="679" spans="4:15" ht="11.1" customHeight="1" x14ac:dyDescent="0.25">
      <c r="D679" s="137">
        <v>1</v>
      </c>
      <c r="E679" s="137"/>
      <c r="G679" s="141">
        <v>5044428</v>
      </c>
      <c r="H679" s="137" t="s">
        <v>799</v>
      </c>
      <c r="I679" s="137" t="s">
        <v>182</v>
      </c>
      <c r="J679" s="142">
        <v>3</v>
      </c>
      <c r="K679" s="142"/>
      <c r="L679" s="143">
        <v>72.599999999999994</v>
      </c>
      <c r="N679" s="143">
        <f t="shared" si="10"/>
        <v>217.79999999999998</v>
      </c>
      <c r="O679" s="149"/>
    </row>
    <row r="680" spans="4:15" ht="11.1" customHeight="1" x14ac:dyDescent="0.25">
      <c r="D680" s="137">
        <v>1</v>
      </c>
      <c r="E680" s="137"/>
      <c r="G680" s="141">
        <v>5044221</v>
      </c>
      <c r="H680" s="137" t="s">
        <v>800</v>
      </c>
      <c r="I680" s="137" t="s">
        <v>182</v>
      </c>
      <c r="J680" s="142">
        <v>12</v>
      </c>
      <c r="K680" s="142"/>
      <c r="L680" s="143">
        <v>72.599999999999994</v>
      </c>
      <c r="N680" s="143">
        <f t="shared" si="10"/>
        <v>871.19999999999993</v>
      </c>
      <c r="O680" s="149"/>
    </row>
    <row r="681" spans="4:15" ht="11.1" customHeight="1" x14ac:dyDescent="0.25">
      <c r="D681" s="137">
        <v>1</v>
      </c>
      <c r="E681" s="137"/>
      <c r="G681" s="141">
        <v>5044799</v>
      </c>
      <c r="H681" s="137" t="s">
        <v>801</v>
      </c>
      <c r="I681" s="137" t="s">
        <v>178</v>
      </c>
      <c r="J681" s="142">
        <v>1</v>
      </c>
      <c r="K681" s="142"/>
      <c r="L681" s="143">
        <v>192.29320000000001</v>
      </c>
      <c r="N681" s="143">
        <f t="shared" si="10"/>
        <v>192.29320000000001</v>
      </c>
      <c r="O681" s="149"/>
    </row>
    <row r="682" spans="4:15" ht="11.1" customHeight="1" x14ac:dyDescent="0.25">
      <c r="D682" s="137">
        <v>2</v>
      </c>
      <c r="E682" s="137"/>
      <c r="G682" s="141">
        <v>5044800</v>
      </c>
      <c r="H682" s="137" t="s">
        <v>802</v>
      </c>
      <c r="I682" s="137" t="s">
        <v>178</v>
      </c>
      <c r="J682" s="142">
        <v>1</v>
      </c>
      <c r="K682" s="142"/>
      <c r="L682" s="143">
        <v>249.22127999999998</v>
      </c>
      <c r="N682" s="143">
        <f t="shared" si="10"/>
        <v>249.22127999999998</v>
      </c>
      <c r="O682" s="149"/>
    </row>
    <row r="683" spans="4:15" ht="11.1" customHeight="1" x14ac:dyDescent="0.25">
      <c r="D683" s="137">
        <v>3</v>
      </c>
      <c r="E683" s="137"/>
      <c r="G683" s="141">
        <v>5044801</v>
      </c>
      <c r="H683" s="137" t="s">
        <v>803</v>
      </c>
      <c r="I683" s="137" t="s">
        <v>178</v>
      </c>
      <c r="J683" s="142">
        <v>1</v>
      </c>
      <c r="K683" s="142"/>
      <c r="L683" s="143">
        <v>219.61016000000001</v>
      </c>
      <c r="N683" s="143">
        <f t="shared" si="10"/>
        <v>219.61016000000001</v>
      </c>
      <c r="O683" s="149"/>
    </row>
    <row r="684" spans="4:15" ht="11.1" customHeight="1" x14ac:dyDescent="0.25">
      <c r="D684" s="137">
        <v>1</v>
      </c>
      <c r="E684" s="137"/>
      <c r="G684" s="141">
        <v>5044893</v>
      </c>
      <c r="H684" s="137" t="s">
        <v>804</v>
      </c>
      <c r="I684" s="137" t="s">
        <v>182</v>
      </c>
      <c r="J684" s="142">
        <v>3</v>
      </c>
      <c r="K684" s="142"/>
      <c r="L684" s="143">
        <v>72.599999999999994</v>
      </c>
      <c r="N684" s="143">
        <f t="shared" si="10"/>
        <v>217.79999999999998</v>
      </c>
      <c r="O684" s="149"/>
    </row>
    <row r="685" spans="4:15" ht="11.1" customHeight="1" x14ac:dyDescent="0.25">
      <c r="D685" s="137">
        <v>1</v>
      </c>
      <c r="E685" s="137"/>
      <c r="G685" s="141">
        <v>5045107</v>
      </c>
      <c r="H685" s="137" t="s">
        <v>805</v>
      </c>
      <c r="I685" s="137" t="s">
        <v>178</v>
      </c>
      <c r="J685" s="142">
        <v>1</v>
      </c>
      <c r="K685" s="142"/>
      <c r="L685" s="143">
        <v>98.464959999999991</v>
      </c>
      <c r="N685" s="143">
        <f t="shared" si="10"/>
        <v>98.464959999999991</v>
      </c>
      <c r="O685" s="149"/>
    </row>
    <row r="686" spans="4:15" ht="11.1" customHeight="1" x14ac:dyDescent="0.25">
      <c r="D686" s="137">
        <v>2</v>
      </c>
      <c r="E686" s="137"/>
      <c r="G686" s="141">
        <v>5045108</v>
      </c>
      <c r="H686" s="137" t="s">
        <v>806</v>
      </c>
      <c r="I686" s="137" t="s">
        <v>178</v>
      </c>
      <c r="J686" s="142">
        <v>1</v>
      </c>
      <c r="K686" s="142"/>
      <c r="L686" s="143">
        <v>43.463200000000001</v>
      </c>
      <c r="N686" s="143">
        <f t="shared" si="10"/>
        <v>43.463200000000001</v>
      </c>
      <c r="O686" s="149"/>
    </row>
    <row r="687" spans="4:15" ht="11.1" customHeight="1" x14ac:dyDescent="0.25">
      <c r="D687" s="137">
        <v>1</v>
      </c>
      <c r="E687" s="137"/>
      <c r="G687" s="141">
        <v>5045110</v>
      </c>
      <c r="H687" s="137" t="s">
        <v>807</v>
      </c>
      <c r="I687" s="137" t="s">
        <v>182</v>
      </c>
      <c r="J687" s="142">
        <v>2</v>
      </c>
      <c r="K687" s="142"/>
      <c r="L687" s="143">
        <v>72.599999999999994</v>
      </c>
      <c r="N687" s="143">
        <f t="shared" si="10"/>
        <v>145.19999999999999</v>
      </c>
      <c r="O687" s="149"/>
    </row>
    <row r="688" spans="4:15" ht="11.1" customHeight="1" x14ac:dyDescent="0.25">
      <c r="D688" s="137">
        <v>1</v>
      </c>
      <c r="E688" s="137"/>
      <c r="G688" s="141">
        <v>5045785</v>
      </c>
      <c r="H688" s="137" t="s">
        <v>808</v>
      </c>
      <c r="I688" s="137" t="s">
        <v>178</v>
      </c>
      <c r="J688" s="142">
        <v>1</v>
      </c>
      <c r="K688" s="142"/>
      <c r="L688" s="143">
        <v>182.59384</v>
      </c>
      <c r="N688" s="143">
        <f t="shared" si="10"/>
        <v>182.59384</v>
      </c>
      <c r="O688" s="149"/>
    </row>
    <row r="689" spans="4:15" ht="11.1" customHeight="1" x14ac:dyDescent="0.25">
      <c r="D689" s="137">
        <v>3</v>
      </c>
      <c r="E689" s="137"/>
      <c r="G689" s="141">
        <v>5045788</v>
      </c>
      <c r="H689" s="137" t="s">
        <v>809</v>
      </c>
      <c r="I689" s="137" t="s">
        <v>178</v>
      </c>
      <c r="J689" s="142">
        <v>1</v>
      </c>
      <c r="K689" s="142"/>
      <c r="L689" s="143">
        <v>118.78328</v>
      </c>
      <c r="N689" s="143">
        <f t="shared" si="10"/>
        <v>118.78328</v>
      </c>
      <c r="O689" s="149"/>
    </row>
    <row r="690" spans="4:15" ht="11.1" customHeight="1" x14ac:dyDescent="0.25">
      <c r="D690" s="137">
        <v>1</v>
      </c>
      <c r="E690" s="137"/>
      <c r="G690" s="141">
        <v>5045789</v>
      </c>
      <c r="H690" s="137" t="s">
        <v>810</v>
      </c>
      <c r="I690" s="137" t="s">
        <v>182</v>
      </c>
      <c r="J690" s="142">
        <v>2</v>
      </c>
      <c r="K690" s="142"/>
      <c r="L690" s="143">
        <v>72.599999999999994</v>
      </c>
      <c r="N690" s="143">
        <f t="shared" si="10"/>
        <v>145.19999999999999</v>
      </c>
      <c r="O690" s="149"/>
    </row>
    <row r="691" spans="4:15" ht="11.1" customHeight="1" x14ac:dyDescent="0.25">
      <c r="D691" s="137">
        <v>1</v>
      </c>
      <c r="E691" s="137"/>
      <c r="G691" s="141">
        <v>5045851</v>
      </c>
      <c r="H691" s="137" t="s">
        <v>811</v>
      </c>
      <c r="I691" s="137" t="s">
        <v>178</v>
      </c>
      <c r="J691" s="142">
        <v>16</v>
      </c>
      <c r="K691" s="142"/>
      <c r="L691" s="143">
        <v>98.503680000000003</v>
      </c>
      <c r="N691" s="143">
        <f t="shared" si="10"/>
        <v>1576.05888</v>
      </c>
      <c r="O691" s="149"/>
    </row>
    <row r="692" spans="4:15" ht="11.1" customHeight="1" x14ac:dyDescent="0.25">
      <c r="D692" s="137">
        <v>2</v>
      </c>
      <c r="E692" s="137"/>
      <c r="G692" s="141">
        <v>5045852</v>
      </c>
      <c r="H692" s="137" t="s">
        <v>812</v>
      </c>
      <c r="I692" s="137" t="s">
        <v>178</v>
      </c>
      <c r="J692" s="142">
        <v>16</v>
      </c>
      <c r="K692" s="142"/>
      <c r="L692" s="143">
        <v>136.3912</v>
      </c>
      <c r="N692" s="143">
        <f t="shared" si="10"/>
        <v>2182.2592</v>
      </c>
      <c r="O692" s="149"/>
    </row>
    <row r="693" spans="4:15" ht="11.1" customHeight="1" x14ac:dyDescent="0.25">
      <c r="D693" s="137">
        <v>3</v>
      </c>
      <c r="E693" s="137"/>
      <c r="G693" s="141">
        <v>5045853</v>
      </c>
      <c r="H693" s="137" t="s">
        <v>813</v>
      </c>
      <c r="I693" s="137" t="s">
        <v>178</v>
      </c>
      <c r="J693" s="142">
        <v>1</v>
      </c>
      <c r="K693" s="142"/>
      <c r="L693" s="143">
        <v>819.47975999999994</v>
      </c>
      <c r="N693" s="143">
        <f t="shared" si="10"/>
        <v>819.47975999999994</v>
      </c>
      <c r="O693" s="149"/>
    </row>
    <row r="694" spans="4:15" ht="11.1" customHeight="1" x14ac:dyDescent="0.25">
      <c r="D694" s="137">
        <v>4</v>
      </c>
      <c r="E694" s="137"/>
      <c r="G694" s="141">
        <v>5045854</v>
      </c>
      <c r="H694" s="137" t="s">
        <v>814</v>
      </c>
      <c r="I694" s="137" t="s">
        <v>178</v>
      </c>
      <c r="J694" s="142">
        <v>1</v>
      </c>
      <c r="K694" s="142"/>
      <c r="L694" s="143">
        <v>107.21568000000001</v>
      </c>
      <c r="N694" s="143">
        <f t="shared" si="10"/>
        <v>107.21568000000001</v>
      </c>
      <c r="O694" s="149"/>
    </row>
    <row r="695" spans="4:15" ht="11.1" customHeight="1" x14ac:dyDescent="0.25">
      <c r="D695" s="137">
        <v>1</v>
      </c>
      <c r="E695" s="137"/>
      <c r="G695" s="141">
        <v>5045789</v>
      </c>
      <c r="H695" s="137" t="s">
        <v>810</v>
      </c>
      <c r="I695" s="137" t="s">
        <v>182</v>
      </c>
      <c r="J695" s="142">
        <v>11</v>
      </c>
      <c r="K695" s="142"/>
      <c r="L695" s="143">
        <v>72.599999999999994</v>
      </c>
      <c r="N695" s="143">
        <f t="shared" si="10"/>
        <v>798.59999999999991</v>
      </c>
      <c r="O695" s="149"/>
    </row>
    <row r="696" spans="4:15" ht="11.1" customHeight="1" x14ac:dyDescent="0.25">
      <c r="D696" s="137">
        <v>1</v>
      </c>
      <c r="E696" s="137"/>
      <c r="G696" s="141">
        <v>5045862</v>
      </c>
      <c r="H696" s="137" t="s">
        <v>815</v>
      </c>
      <c r="I696" s="137" t="s">
        <v>178</v>
      </c>
      <c r="J696" s="142">
        <v>7</v>
      </c>
      <c r="K696" s="142"/>
      <c r="L696" s="143">
        <v>15.855840000000001</v>
      </c>
      <c r="N696" s="143">
        <f t="shared" si="10"/>
        <v>110.99088</v>
      </c>
      <c r="O696" s="149"/>
    </row>
    <row r="697" spans="4:15" ht="11.1" customHeight="1" x14ac:dyDescent="0.25">
      <c r="D697" s="137">
        <v>2</v>
      </c>
      <c r="E697" s="137"/>
      <c r="G697" s="141">
        <v>5045863</v>
      </c>
      <c r="H697" s="137" t="s">
        <v>816</v>
      </c>
      <c r="I697" s="137" t="s">
        <v>178</v>
      </c>
      <c r="J697" s="142">
        <v>4</v>
      </c>
      <c r="K697" s="142"/>
      <c r="L697" s="143">
        <v>74.197199999999995</v>
      </c>
      <c r="N697" s="143">
        <f t="shared" si="10"/>
        <v>296.78879999999998</v>
      </c>
      <c r="O697" s="149"/>
    </row>
    <row r="698" spans="4:15" ht="11.1" customHeight="1" x14ac:dyDescent="0.25">
      <c r="D698" s="137">
        <v>3</v>
      </c>
      <c r="E698" s="137"/>
      <c r="G698" s="141">
        <v>5045864</v>
      </c>
      <c r="H698" s="137" t="s">
        <v>817</v>
      </c>
      <c r="I698" s="137" t="s">
        <v>178</v>
      </c>
      <c r="J698" s="142">
        <v>4</v>
      </c>
      <c r="K698" s="142"/>
      <c r="L698" s="143">
        <v>51.013599999999997</v>
      </c>
      <c r="N698" s="143">
        <f t="shared" si="10"/>
        <v>204.05439999999999</v>
      </c>
      <c r="O698" s="149"/>
    </row>
    <row r="699" spans="4:15" ht="11.1" customHeight="1" x14ac:dyDescent="0.25">
      <c r="D699" s="137">
        <v>4</v>
      </c>
      <c r="E699" s="137"/>
      <c r="G699" s="141">
        <v>5045865</v>
      </c>
      <c r="H699" s="137" t="s">
        <v>818</v>
      </c>
      <c r="I699" s="137" t="s">
        <v>178</v>
      </c>
      <c r="J699" s="142">
        <v>4</v>
      </c>
      <c r="K699" s="142"/>
      <c r="L699" s="143">
        <v>53.007680000000001</v>
      </c>
      <c r="N699" s="143">
        <f t="shared" si="10"/>
        <v>212.03072</v>
      </c>
      <c r="O699" s="149"/>
    </row>
    <row r="700" spans="4:15" ht="11.1" customHeight="1" x14ac:dyDescent="0.25">
      <c r="D700" s="137">
        <v>5</v>
      </c>
      <c r="E700" s="137"/>
      <c r="G700" s="141">
        <v>5045866</v>
      </c>
      <c r="H700" s="137" t="s">
        <v>819</v>
      </c>
      <c r="I700" s="137" t="s">
        <v>178</v>
      </c>
      <c r="J700" s="142">
        <v>4</v>
      </c>
      <c r="K700" s="142"/>
      <c r="L700" s="143">
        <v>42.553280000000001</v>
      </c>
      <c r="N700" s="143">
        <f t="shared" si="10"/>
        <v>170.21312</v>
      </c>
      <c r="O700" s="149"/>
    </row>
    <row r="701" spans="4:15" ht="11.1" customHeight="1" x14ac:dyDescent="0.25">
      <c r="D701" s="137">
        <v>1</v>
      </c>
      <c r="E701" s="137"/>
      <c r="G701" s="141">
        <v>5045881</v>
      </c>
      <c r="H701" s="137" t="s">
        <v>820</v>
      </c>
      <c r="I701" s="137" t="s">
        <v>182</v>
      </c>
      <c r="J701" s="142">
        <v>10</v>
      </c>
      <c r="K701" s="142"/>
      <c r="L701" s="143">
        <v>72.599999999999994</v>
      </c>
      <c r="N701" s="143">
        <f t="shared" si="10"/>
        <v>726</v>
      </c>
      <c r="O701" s="149"/>
    </row>
    <row r="702" spans="4:15" ht="11.1" customHeight="1" x14ac:dyDescent="0.25">
      <c r="D702" s="137">
        <v>1</v>
      </c>
      <c r="E702" s="137"/>
      <c r="G702" s="141">
        <v>5045931</v>
      </c>
      <c r="H702" s="137" t="s">
        <v>821</v>
      </c>
      <c r="I702" s="137" t="s">
        <v>178</v>
      </c>
      <c r="J702" s="142">
        <v>2</v>
      </c>
      <c r="K702" s="142"/>
      <c r="L702" s="143">
        <v>66.520960000000002</v>
      </c>
      <c r="N702" s="143">
        <f t="shared" si="10"/>
        <v>133.04192</v>
      </c>
      <c r="O702" s="149"/>
    </row>
    <row r="703" spans="4:15" ht="11.1" customHeight="1" x14ac:dyDescent="0.25">
      <c r="D703" s="137">
        <v>1</v>
      </c>
      <c r="E703" s="137"/>
      <c r="G703" s="141">
        <v>5045933</v>
      </c>
      <c r="H703" s="137" t="s">
        <v>822</v>
      </c>
      <c r="I703" s="137" t="s">
        <v>178</v>
      </c>
      <c r="J703" s="142">
        <v>1</v>
      </c>
      <c r="K703" s="142"/>
      <c r="L703" s="143">
        <v>211.93392</v>
      </c>
      <c r="N703" s="143">
        <f t="shared" si="10"/>
        <v>211.93392</v>
      </c>
      <c r="O703" s="149"/>
    </row>
    <row r="704" spans="4:15" ht="11.1" customHeight="1" x14ac:dyDescent="0.25">
      <c r="D704" s="137">
        <v>2</v>
      </c>
      <c r="E704" s="137"/>
      <c r="G704" s="141">
        <v>5045934</v>
      </c>
      <c r="H704" s="137" t="s">
        <v>823</v>
      </c>
      <c r="I704" s="137" t="s">
        <v>178</v>
      </c>
      <c r="J704" s="142">
        <v>2</v>
      </c>
      <c r="K704" s="142"/>
      <c r="L704" s="143">
        <v>97.932559999999995</v>
      </c>
      <c r="N704" s="143">
        <f t="shared" si="10"/>
        <v>195.86511999999999</v>
      </c>
      <c r="O704" s="149"/>
    </row>
    <row r="705" spans="4:15" ht="11.1" customHeight="1" x14ac:dyDescent="0.25">
      <c r="D705" s="137">
        <v>3</v>
      </c>
      <c r="E705" s="137"/>
      <c r="G705" s="141">
        <v>5045935</v>
      </c>
      <c r="H705" s="137" t="s">
        <v>824</v>
      </c>
      <c r="I705" s="137" t="s">
        <v>178</v>
      </c>
      <c r="J705" s="142">
        <v>2</v>
      </c>
      <c r="K705" s="142"/>
      <c r="L705" s="143">
        <v>196.29104000000001</v>
      </c>
      <c r="N705" s="143">
        <f t="shared" si="10"/>
        <v>392.58208000000002</v>
      </c>
      <c r="O705" s="149"/>
    </row>
    <row r="706" spans="4:15" ht="11.1" customHeight="1" x14ac:dyDescent="0.25">
      <c r="D706" s="137">
        <v>4</v>
      </c>
      <c r="E706" s="137"/>
      <c r="G706" s="141">
        <v>5045936</v>
      </c>
      <c r="H706" s="137" t="s">
        <v>825</v>
      </c>
      <c r="I706" s="137" t="s">
        <v>178</v>
      </c>
      <c r="J706" s="142">
        <v>4</v>
      </c>
      <c r="K706" s="142"/>
      <c r="L706" s="143">
        <v>87.671760000000006</v>
      </c>
      <c r="N706" s="143">
        <f t="shared" si="10"/>
        <v>350.68704000000002</v>
      </c>
      <c r="O706" s="149"/>
    </row>
    <row r="707" spans="4:15" ht="11.1" customHeight="1" x14ac:dyDescent="0.25">
      <c r="D707" s="137">
        <v>5</v>
      </c>
      <c r="E707" s="137"/>
      <c r="G707" s="141">
        <v>5045937</v>
      </c>
      <c r="H707" s="137" t="s">
        <v>826</v>
      </c>
      <c r="I707" s="137" t="s">
        <v>178</v>
      </c>
      <c r="J707" s="142">
        <v>2</v>
      </c>
      <c r="K707" s="142"/>
      <c r="L707" s="143">
        <v>61.884240000000005</v>
      </c>
      <c r="N707" s="143">
        <f t="shared" si="10"/>
        <v>123.76848000000001</v>
      </c>
      <c r="O707" s="149"/>
    </row>
    <row r="708" spans="4:15" ht="11.1" customHeight="1" x14ac:dyDescent="0.25">
      <c r="D708" s="137">
        <v>6</v>
      </c>
      <c r="E708" s="137"/>
      <c r="G708" s="141">
        <v>5045938</v>
      </c>
      <c r="H708" s="137" t="s">
        <v>827</v>
      </c>
      <c r="I708" s="137" t="s">
        <v>178</v>
      </c>
      <c r="J708" s="142">
        <v>2</v>
      </c>
      <c r="K708" s="142"/>
      <c r="L708" s="143">
        <v>119.16080000000001</v>
      </c>
      <c r="N708" s="143">
        <f t="shared" si="10"/>
        <v>238.32160000000002</v>
      </c>
      <c r="O708" s="149"/>
    </row>
    <row r="709" spans="4:15" ht="11.1" customHeight="1" x14ac:dyDescent="0.25">
      <c r="D709" s="137">
        <v>7</v>
      </c>
      <c r="E709" s="137"/>
      <c r="G709" s="141">
        <v>5045939</v>
      </c>
      <c r="H709" s="137" t="s">
        <v>828</v>
      </c>
      <c r="I709" s="137" t="s">
        <v>216</v>
      </c>
      <c r="J709" s="142">
        <v>1</v>
      </c>
      <c r="K709" s="142"/>
      <c r="L709" s="143">
        <v>25.555199999999999</v>
      </c>
      <c r="N709" s="143">
        <f t="shared" si="10"/>
        <v>25.555199999999999</v>
      </c>
      <c r="O709" s="149"/>
    </row>
    <row r="710" spans="4:15" ht="11.1" customHeight="1" x14ac:dyDescent="0.25">
      <c r="D710" s="137">
        <v>8</v>
      </c>
      <c r="E710" s="137"/>
      <c r="G710" s="141">
        <v>5045940</v>
      </c>
      <c r="H710" s="137" t="s">
        <v>829</v>
      </c>
      <c r="I710" s="137" t="s">
        <v>178</v>
      </c>
      <c r="J710" s="142">
        <v>1</v>
      </c>
      <c r="K710" s="142"/>
      <c r="L710" s="143">
        <v>1161.2611999999999</v>
      </c>
      <c r="N710" s="143">
        <f t="shared" si="10"/>
        <v>1161.2611999999999</v>
      </c>
      <c r="O710" s="149"/>
    </row>
    <row r="711" spans="4:15" ht="11.1" customHeight="1" x14ac:dyDescent="0.25">
      <c r="D711" s="137">
        <v>1</v>
      </c>
      <c r="E711" s="137"/>
      <c r="G711" s="141">
        <v>5045943</v>
      </c>
      <c r="H711" s="137" t="s">
        <v>830</v>
      </c>
      <c r="I711" s="137" t="s">
        <v>182</v>
      </c>
      <c r="J711" s="142">
        <v>8</v>
      </c>
      <c r="K711" s="142"/>
      <c r="L711" s="143">
        <v>72.599999999999994</v>
      </c>
      <c r="N711" s="143">
        <f t="shared" si="10"/>
        <v>580.79999999999995</v>
      </c>
      <c r="O711" s="149"/>
    </row>
    <row r="712" spans="4:15" ht="11.1" customHeight="1" x14ac:dyDescent="0.25">
      <c r="D712" s="137">
        <v>1</v>
      </c>
      <c r="E712" s="137"/>
      <c r="G712" s="141">
        <v>5045951</v>
      </c>
      <c r="H712" s="137" t="s">
        <v>831</v>
      </c>
      <c r="I712" s="137" t="s">
        <v>182</v>
      </c>
      <c r="J712" s="142">
        <v>3</v>
      </c>
      <c r="K712" s="142"/>
      <c r="L712" s="143">
        <v>72.599999999999994</v>
      </c>
      <c r="N712" s="143">
        <f t="shared" si="10"/>
        <v>217.79999999999998</v>
      </c>
      <c r="O712" s="149"/>
    </row>
    <row r="713" spans="4:15" ht="11.1" customHeight="1" x14ac:dyDescent="0.25">
      <c r="D713" s="137">
        <v>1</v>
      </c>
      <c r="E713" s="137"/>
      <c r="G713" s="141">
        <v>5045952</v>
      </c>
      <c r="H713" s="137" t="s">
        <v>832</v>
      </c>
      <c r="I713" s="137" t="s">
        <v>216</v>
      </c>
      <c r="J713" s="142">
        <v>1</v>
      </c>
      <c r="K713" s="142"/>
      <c r="L713" s="143">
        <v>27.59768</v>
      </c>
      <c r="N713" s="143">
        <f t="shared" si="10"/>
        <v>27.59768</v>
      </c>
      <c r="O713" s="149"/>
    </row>
    <row r="714" spans="4:15" ht="11.1" customHeight="1" x14ac:dyDescent="0.25">
      <c r="D714" s="137">
        <v>2</v>
      </c>
      <c r="E714" s="137"/>
      <c r="G714" s="141">
        <v>5045953</v>
      </c>
      <c r="H714" s="137" t="s">
        <v>833</v>
      </c>
      <c r="I714" s="137" t="s">
        <v>178</v>
      </c>
      <c r="J714" s="142">
        <v>1</v>
      </c>
      <c r="K714" s="142"/>
      <c r="L714" s="143">
        <v>665.01599999999996</v>
      </c>
      <c r="N714" s="143">
        <f t="shared" si="10"/>
        <v>665.01599999999996</v>
      </c>
      <c r="O714" s="149"/>
    </row>
    <row r="715" spans="4:15" ht="11.1" customHeight="1" x14ac:dyDescent="0.25">
      <c r="D715" s="137">
        <v>1</v>
      </c>
      <c r="E715" s="137"/>
      <c r="G715" s="141">
        <v>5045958</v>
      </c>
      <c r="H715" s="137" t="s">
        <v>834</v>
      </c>
      <c r="I715" s="137" t="s">
        <v>178</v>
      </c>
      <c r="J715" s="142">
        <v>1</v>
      </c>
      <c r="K715" s="142"/>
      <c r="L715" s="143">
        <v>2909.09168</v>
      </c>
      <c r="N715" s="143">
        <f t="shared" si="10"/>
        <v>2909.09168</v>
      </c>
      <c r="O715" s="149"/>
    </row>
    <row r="716" spans="4:15" ht="11.1" customHeight="1" x14ac:dyDescent="0.25">
      <c r="D716" s="137">
        <v>1</v>
      </c>
      <c r="E716" s="137"/>
      <c r="G716" s="141">
        <v>5045943</v>
      </c>
      <c r="H716" s="137" t="s">
        <v>830</v>
      </c>
      <c r="I716" s="137" t="s">
        <v>182</v>
      </c>
      <c r="J716" s="142">
        <v>7</v>
      </c>
      <c r="K716" s="142"/>
      <c r="L716" s="143">
        <v>72.599999999999994</v>
      </c>
      <c r="N716" s="143">
        <f t="shared" si="10"/>
        <v>508.19999999999993</v>
      </c>
      <c r="O716" s="149"/>
    </row>
    <row r="717" spans="4:15" ht="11.1" customHeight="1" x14ac:dyDescent="0.25">
      <c r="D717" s="137">
        <v>1</v>
      </c>
      <c r="E717" s="137"/>
      <c r="G717" s="141">
        <v>5045959</v>
      </c>
      <c r="H717" s="137" t="s">
        <v>835</v>
      </c>
      <c r="I717" s="137" t="s">
        <v>178</v>
      </c>
      <c r="J717" s="142">
        <v>2</v>
      </c>
      <c r="K717" s="142"/>
      <c r="L717" s="143">
        <v>759.88</v>
      </c>
      <c r="N717" s="143">
        <f t="shared" si="10"/>
        <v>1519.76</v>
      </c>
      <c r="O717" s="149"/>
    </row>
    <row r="718" spans="4:15" ht="11.1" customHeight="1" x14ac:dyDescent="0.25">
      <c r="D718" s="137">
        <v>2</v>
      </c>
      <c r="E718" s="137"/>
      <c r="G718" s="141">
        <v>5045960</v>
      </c>
      <c r="H718" s="137" t="s">
        <v>836</v>
      </c>
      <c r="I718" s="137" t="s">
        <v>178</v>
      </c>
      <c r="J718" s="142">
        <v>1</v>
      </c>
      <c r="K718" s="142"/>
      <c r="L718" s="143">
        <v>129.95400000000001</v>
      </c>
      <c r="N718" s="143">
        <f t="shared" si="10"/>
        <v>129.95400000000001</v>
      </c>
      <c r="O718" s="149"/>
    </row>
    <row r="719" spans="4:15" ht="11.1" customHeight="1" x14ac:dyDescent="0.25">
      <c r="D719" s="137">
        <v>1</v>
      </c>
      <c r="E719" s="137"/>
      <c r="G719" s="141">
        <v>5045943</v>
      </c>
      <c r="H719" s="137" t="s">
        <v>830</v>
      </c>
      <c r="I719" s="137" t="s">
        <v>182</v>
      </c>
      <c r="J719" s="142">
        <v>4</v>
      </c>
      <c r="K719" s="142"/>
      <c r="L719" s="143">
        <v>72.599999999999994</v>
      </c>
      <c r="N719" s="143">
        <f t="shared" ref="N719:N782" si="11">L719*J719</f>
        <v>290.39999999999998</v>
      </c>
      <c r="O719" s="149"/>
    </row>
    <row r="720" spans="4:15" ht="11.1" customHeight="1" x14ac:dyDescent="0.25">
      <c r="D720" s="137">
        <v>1</v>
      </c>
      <c r="E720" s="137"/>
      <c r="G720" s="141">
        <v>5046126</v>
      </c>
      <c r="H720" s="137" t="s">
        <v>837</v>
      </c>
      <c r="I720" s="137" t="s">
        <v>178</v>
      </c>
      <c r="J720" s="142">
        <v>1</v>
      </c>
      <c r="K720" s="142"/>
      <c r="L720" s="143">
        <v>291.91007999999999</v>
      </c>
      <c r="N720" s="143">
        <f t="shared" si="11"/>
        <v>291.91007999999999</v>
      </c>
      <c r="O720" s="149"/>
    </row>
    <row r="721" spans="1:15" ht="11.1" customHeight="1" x14ac:dyDescent="0.25">
      <c r="D721" s="137">
        <v>2</v>
      </c>
      <c r="E721" s="137"/>
      <c r="G721" s="141">
        <v>5046127</v>
      </c>
      <c r="H721" s="137" t="s">
        <v>838</v>
      </c>
      <c r="I721" s="137" t="s">
        <v>178</v>
      </c>
      <c r="J721" s="142">
        <v>1</v>
      </c>
      <c r="K721" s="142"/>
      <c r="L721" s="143">
        <v>870.94831999999997</v>
      </c>
      <c r="N721" s="143">
        <f t="shared" si="11"/>
        <v>870.94831999999997</v>
      </c>
      <c r="O721" s="149"/>
    </row>
    <row r="722" spans="1:15" ht="11.1" customHeight="1" x14ac:dyDescent="0.25">
      <c r="D722" s="137">
        <v>3</v>
      </c>
      <c r="E722" s="137"/>
      <c r="G722" s="141">
        <v>5046128</v>
      </c>
      <c r="H722" s="137" t="s">
        <v>839</v>
      </c>
      <c r="I722" s="137" t="s">
        <v>178</v>
      </c>
      <c r="J722" s="142">
        <v>1</v>
      </c>
      <c r="K722" s="142"/>
      <c r="L722" s="143">
        <v>320.79520000000002</v>
      </c>
      <c r="N722" s="143">
        <f t="shared" si="11"/>
        <v>320.79520000000002</v>
      </c>
      <c r="O722" s="149"/>
    </row>
    <row r="723" spans="1:15" ht="11.1" customHeight="1" x14ac:dyDescent="0.25">
      <c r="D723" s="137">
        <v>1</v>
      </c>
      <c r="E723" s="137"/>
      <c r="G723" s="141">
        <v>5046129</v>
      </c>
      <c r="H723" s="137" t="s">
        <v>780</v>
      </c>
      <c r="I723" s="137" t="s">
        <v>182</v>
      </c>
      <c r="J723" s="142">
        <v>5</v>
      </c>
      <c r="K723" s="142"/>
      <c r="L723" s="143">
        <v>72.599999999999994</v>
      </c>
      <c r="N723" s="143">
        <f t="shared" si="11"/>
        <v>363</v>
      </c>
      <c r="O723" s="149"/>
    </row>
    <row r="724" spans="1:15" ht="11.1" customHeight="1" x14ac:dyDescent="0.25">
      <c r="D724" s="137">
        <v>1</v>
      </c>
      <c r="E724" s="137"/>
      <c r="G724" s="141">
        <v>5046181</v>
      </c>
      <c r="H724" s="137" t="s">
        <v>840</v>
      </c>
      <c r="I724" s="137" t="s">
        <v>178</v>
      </c>
      <c r="J724" s="142">
        <v>1</v>
      </c>
      <c r="K724" s="142"/>
      <c r="L724" s="143">
        <v>148.83967999999999</v>
      </c>
      <c r="N724" s="143">
        <f t="shared" si="11"/>
        <v>148.83967999999999</v>
      </c>
      <c r="O724" s="149"/>
    </row>
    <row r="725" spans="1:15" ht="11.1" customHeight="1" x14ac:dyDescent="0.25">
      <c r="D725" s="137">
        <v>2</v>
      </c>
      <c r="E725" s="137"/>
      <c r="G725" s="141">
        <v>5046182</v>
      </c>
      <c r="H725" s="137" t="s">
        <v>841</v>
      </c>
      <c r="I725" s="137" t="s">
        <v>178</v>
      </c>
      <c r="J725" s="142">
        <v>1</v>
      </c>
      <c r="K725" s="142"/>
      <c r="L725" s="143">
        <v>71.854640000000003</v>
      </c>
      <c r="N725" s="143">
        <f t="shared" si="11"/>
        <v>71.854640000000003</v>
      </c>
      <c r="O725" s="149"/>
    </row>
    <row r="726" spans="1:15" ht="11.1" customHeight="1" x14ac:dyDescent="0.25">
      <c r="D726" s="137">
        <v>1</v>
      </c>
      <c r="E726" s="137"/>
      <c r="G726" s="141">
        <v>5046183</v>
      </c>
      <c r="H726" s="137" t="s">
        <v>842</v>
      </c>
      <c r="I726" s="137" t="s">
        <v>182</v>
      </c>
      <c r="J726" s="142">
        <v>5</v>
      </c>
      <c r="K726" s="142"/>
      <c r="L726" s="143">
        <v>72.599999999999994</v>
      </c>
      <c r="N726" s="143">
        <f t="shared" si="11"/>
        <v>363</v>
      </c>
    </row>
    <row r="727" spans="1:15" ht="11.1" customHeight="1" x14ac:dyDescent="0.25">
      <c r="D727" s="137">
        <v>1</v>
      </c>
      <c r="E727" s="137"/>
      <c r="G727" s="141">
        <v>5046345</v>
      </c>
      <c r="H727" s="137" t="s">
        <v>843</v>
      </c>
      <c r="I727" s="137" t="s">
        <v>182</v>
      </c>
      <c r="J727" s="142">
        <v>1</v>
      </c>
      <c r="K727" s="142"/>
      <c r="L727" s="143">
        <v>72.599999999999994</v>
      </c>
      <c r="N727" s="143">
        <f t="shared" si="11"/>
        <v>72.599999999999994</v>
      </c>
    </row>
    <row r="728" spans="1:15" ht="11.1" customHeight="1" x14ac:dyDescent="0.25">
      <c r="D728" s="137">
        <v>1</v>
      </c>
      <c r="E728" s="137"/>
      <c r="G728" s="141">
        <v>5046362</v>
      </c>
      <c r="H728" s="137" t="s">
        <v>844</v>
      </c>
      <c r="I728" s="137" t="s">
        <v>212</v>
      </c>
      <c r="J728" s="142">
        <v>3</v>
      </c>
      <c r="K728" s="142"/>
      <c r="L728" s="143">
        <v>1516.5172</v>
      </c>
      <c r="N728" s="143">
        <f t="shared" si="11"/>
        <v>4549.5515999999998</v>
      </c>
    </row>
    <row r="729" spans="1:15" ht="11.1" customHeight="1" x14ac:dyDescent="0.25">
      <c r="D729" s="137">
        <v>1</v>
      </c>
      <c r="E729" s="137"/>
      <c r="G729" s="141">
        <v>5045789</v>
      </c>
      <c r="H729" s="137" t="s">
        <v>810</v>
      </c>
      <c r="I729" s="137" t="s">
        <v>182</v>
      </c>
      <c r="J729" s="142">
        <v>6</v>
      </c>
      <c r="K729" s="142"/>
      <c r="L729" s="143">
        <v>72.599999999999994</v>
      </c>
      <c r="N729" s="143">
        <f t="shared" si="11"/>
        <v>435.59999999999997</v>
      </c>
    </row>
    <row r="730" spans="1:15" ht="11.1" customHeight="1" x14ac:dyDescent="0.25">
      <c r="D730" s="137">
        <v>1</v>
      </c>
      <c r="E730" s="137"/>
      <c r="G730" s="141">
        <v>5046367</v>
      </c>
      <c r="H730" s="137" t="s">
        <v>845</v>
      </c>
      <c r="I730" s="137" t="s">
        <v>178</v>
      </c>
      <c r="J730" s="142">
        <v>1</v>
      </c>
      <c r="K730" s="142"/>
      <c r="L730" s="143">
        <v>148.83967999999999</v>
      </c>
      <c r="N730" s="143">
        <f t="shared" si="11"/>
        <v>148.83967999999999</v>
      </c>
    </row>
    <row r="731" spans="1:15" ht="11.1" customHeight="1" x14ac:dyDescent="0.25">
      <c r="D731" s="137">
        <v>2</v>
      </c>
      <c r="E731" s="137"/>
      <c r="G731" s="141">
        <v>5045863</v>
      </c>
      <c r="H731" s="137" t="s">
        <v>816</v>
      </c>
      <c r="I731" s="137" t="s">
        <v>178</v>
      </c>
      <c r="J731" s="142">
        <v>1</v>
      </c>
      <c r="K731" s="142"/>
      <c r="L731" s="143">
        <v>71.854640000000003</v>
      </c>
      <c r="N731" s="143">
        <f t="shared" si="11"/>
        <v>71.854640000000003</v>
      </c>
    </row>
    <row r="732" spans="1:15" ht="11.1" customHeight="1" x14ac:dyDescent="0.25">
      <c r="D732" s="137">
        <v>1</v>
      </c>
      <c r="E732" s="137"/>
      <c r="G732" s="141">
        <v>5046183</v>
      </c>
      <c r="H732" s="137" t="s">
        <v>842</v>
      </c>
      <c r="I732" s="137" t="s">
        <v>182</v>
      </c>
      <c r="J732" s="142">
        <v>5</v>
      </c>
      <c r="K732" s="142"/>
      <c r="L732" s="143">
        <v>72.599999999999994</v>
      </c>
      <c r="N732" s="143">
        <f t="shared" si="11"/>
        <v>363</v>
      </c>
    </row>
    <row r="733" spans="1:15" ht="10.35" customHeight="1" x14ac:dyDescent="0.25">
      <c r="N733" s="143"/>
    </row>
    <row r="734" spans="1:15" ht="17.25" customHeight="1" x14ac:dyDescent="0.25">
      <c r="I734" s="138"/>
      <c r="J734" s="142"/>
      <c r="K734" s="142"/>
      <c r="N734" s="143"/>
      <c r="O734" s="134">
        <f>SUM(N655:N732)</f>
        <v>31062.181040000003</v>
      </c>
    </row>
    <row r="735" spans="1:15" ht="10.35" customHeight="1" x14ac:dyDescent="0.25">
      <c r="N735" s="143"/>
    </row>
    <row r="736" spans="1:15" ht="17.25" customHeight="1" x14ac:dyDescent="0.25">
      <c r="A736" s="138" t="s">
        <v>846</v>
      </c>
      <c r="N736" s="143"/>
    </row>
    <row r="737" spans="4:15" ht="11.1" customHeight="1" x14ac:dyDescent="0.25">
      <c r="D737" s="137">
        <v>1</v>
      </c>
      <c r="E737" s="137"/>
      <c r="G737" s="141">
        <v>5043006</v>
      </c>
      <c r="H737" s="137" t="s">
        <v>847</v>
      </c>
      <c r="I737" s="137" t="s">
        <v>178</v>
      </c>
      <c r="J737" s="142">
        <v>2</v>
      </c>
      <c r="K737" s="142"/>
      <c r="L737" s="143">
        <v>1111.43824</v>
      </c>
      <c r="N737" s="143">
        <f t="shared" si="11"/>
        <v>2222.8764799999999</v>
      </c>
    </row>
    <row r="738" spans="4:15" ht="11.1" customHeight="1" x14ac:dyDescent="0.25">
      <c r="D738" s="137">
        <v>2</v>
      </c>
      <c r="E738" s="137"/>
      <c r="G738" s="141">
        <v>5043009</v>
      </c>
      <c r="H738" s="137" t="s">
        <v>848</v>
      </c>
      <c r="I738" s="137" t="s">
        <v>178</v>
      </c>
      <c r="J738" s="142">
        <v>2</v>
      </c>
      <c r="K738" s="142"/>
      <c r="L738" s="143">
        <v>313.51584000000003</v>
      </c>
      <c r="N738" s="143">
        <f t="shared" si="11"/>
        <v>627.03168000000005</v>
      </c>
    </row>
    <row r="739" spans="4:15" ht="11.1" customHeight="1" x14ac:dyDescent="0.25">
      <c r="D739" s="137">
        <v>1</v>
      </c>
      <c r="E739" s="137"/>
      <c r="G739" s="141">
        <v>5043010</v>
      </c>
      <c r="H739" s="137" t="s">
        <v>849</v>
      </c>
      <c r="I739" s="137" t="s">
        <v>182</v>
      </c>
      <c r="J739" s="142">
        <v>10</v>
      </c>
      <c r="K739" s="142"/>
      <c r="L739" s="143">
        <v>72.599999999999994</v>
      </c>
      <c r="N739" s="143">
        <f t="shared" si="11"/>
        <v>726</v>
      </c>
      <c r="O739" s="149"/>
    </row>
    <row r="740" spans="4:15" ht="9.75" customHeight="1" x14ac:dyDescent="0.25">
      <c r="L740" s="131">
        <v>0</v>
      </c>
      <c r="N740" s="143">
        <f t="shared" si="11"/>
        <v>0</v>
      </c>
      <c r="O740" s="149"/>
    </row>
    <row r="741" spans="4:15" ht="11.1" customHeight="1" x14ac:dyDescent="0.25">
      <c r="D741" s="137">
        <v>1</v>
      </c>
      <c r="E741" s="137"/>
      <c r="G741" s="141">
        <v>5043011</v>
      </c>
      <c r="H741" s="137" t="s">
        <v>850</v>
      </c>
      <c r="I741" s="137" t="s">
        <v>182</v>
      </c>
      <c r="J741" s="142">
        <v>1</v>
      </c>
      <c r="K741" s="142"/>
      <c r="L741" s="143">
        <v>72.599999999999994</v>
      </c>
      <c r="N741" s="143">
        <f t="shared" si="11"/>
        <v>72.599999999999994</v>
      </c>
      <c r="O741" s="149"/>
    </row>
    <row r="742" spans="4:15" ht="11.1" customHeight="1" x14ac:dyDescent="0.25">
      <c r="D742" s="137">
        <v>1</v>
      </c>
      <c r="E742" s="137"/>
      <c r="G742" s="141">
        <v>5043028</v>
      </c>
      <c r="H742" s="137" t="s">
        <v>851</v>
      </c>
      <c r="I742" s="137" t="s">
        <v>242</v>
      </c>
      <c r="J742" s="142">
        <v>1</v>
      </c>
      <c r="K742" s="142"/>
      <c r="L742" s="143">
        <v>180.75463999999999</v>
      </c>
      <c r="N742" s="143">
        <f t="shared" si="11"/>
        <v>180.75463999999999</v>
      </c>
      <c r="O742" s="149"/>
    </row>
    <row r="743" spans="4:15" ht="11.1" customHeight="1" x14ac:dyDescent="0.25">
      <c r="D743" s="137">
        <v>2</v>
      </c>
      <c r="E743" s="137"/>
      <c r="G743" s="141">
        <v>5043029</v>
      </c>
      <c r="H743" s="137" t="s">
        <v>852</v>
      </c>
      <c r="I743" s="137" t="s">
        <v>178</v>
      </c>
      <c r="J743" s="142">
        <v>4</v>
      </c>
      <c r="K743" s="142"/>
      <c r="L743" s="143">
        <v>42.320959999999999</v>
      </c>
      <c r="N743" s="143">
        <f t="shared" si="11"/>
        <v>169.28384</v>
      </c>
      <c r="O743" s="149"/>
    </row>
    <row r="744" spans="4:15" ht="11.1" customHeight="1" x14ac:dyDescent="0.25">
      <c r="D744" s="137">
        <v>3</v>
      </c>
      <c r="E744" s="137"/>
      <c r="G744" s="141">
        <v>5043030</v>
      </c>
      <c r="H744" s="137" t="s">
        <v>853</v>
      </c>
      <c r="I744" s="137" t="s">
        <v>178</v>
      </c>
      <c r="J744" s="142">
        <v>1</v>
      </c>
      <c r="K744" s="142"/>
      <c r="L744" s="143">
        <v>33.386319999999998</v>
      </c>
      <c r="N744" s="143">
        <f t="shared" si="11"/>
        <v>33.386319999999998</v>
      </c>
      <c r="O744" s="149"/>
    </row>
    <row r="745" spans="4:15" ht="11.1" customHeight="1" x14ac:dyDescent="0.25">
      <c r="D745" s="137">
        <v>4</v>
      </c>
      <c r="E745" s="137"/>
      <c r="G745" s="141">
        <v>5043031</v>
      </c>
      <c r="H745" s="137" t="s">
        <v>854</v>
      </c>
      <c r="I745" s="137" t="s">
        <v>178</v>
      </c>
      <c r="J745" s="142">
        <v>1</v>
      </c>
      <c r="K745" s="142"/>
      <c r="L745" s="143">
        <v>61.884240000000005</v>
      </c>
      <c r="N745" s="143">
        <f t="shared" si="11"/>
        <v>61.884240000000005</v>
      </c>
      <c r="O745" s="149"/>
    </row>
    <row r="746" spans="4:15" ht="11.1" customHeight="1" x14ac:dyDescent="0.25">
      <c r="D746" s="137">
        <v>1</v>
      </c>
      <c r="E746" s="137"/>
      <c r="G746" s="141">
        <v>5043032</v>
      </c>
      <c r="H746" s="137" t="s">
        <v>855</v>
      </c>
      <c r="I746" s="137" t="s">
        <v>182</v>
      </c>
      <c r="J746" s="142">
        <v>1</v>
      </c>
      <c r="K746" s="142"/>
      <c r="L746" s="143">
        <v>72.599999999999994</v>
      </c>
      <c r="N746" s="143">
        <f t="shared" si="11"/>
        <v>72.599999999999994</v>
      </c>
      <c r="O746" s="149"/>
    </row>
    <row r="747" spans="4:15" ht="11.1" customHeight="1" x14ac:dyDescent="0.25">
      <c r="D747" s="137">
        <v>2</v>
      </c>
      <c r="E747" s="137"/>
      <c r="G747" s="141">
        <v>5042936</v>
      </c>
      <c r="H747" s="137" t="s">
        <v>856</v>
      </c>
      <c r="I747" s="137" t="s">
        <v>178</v>
      </c>
      <c r="J747" s="142">
        <v>1</v>
      </c>
      <c r="K747" s="142"/>
      <c r="L747" s="143">
        <v>49.86168</v>
      </c>
      <c r="N747" s="143">
        <f t="shared" si="11"/>
        <v>49.86168</v>
      </c>
      <c r="O747" s="149"/>
    </row>
    <row r="748" spans="4:15" ht="11.1" customHeight="1" x14ac:dyDescent="0.25">
      <c r="D748" s="137">
        <v>3</v>
      </c>
      <c r="E748" s="137"/>
      <c r="G748" s="141">
        <v>1714</v>
      </c>
      <c r="H748" s="137" t="s">
        <v>857</v>
      </c>
      <c r="I748" s="137" t="s">
        <v>178</v>
      </c>
      <c r="J748" s="142">
        <v>1</v>
      </c>
      <c r="K748" s="142"/>
      <c r="L748" s="143">
        <v>172.42984000000001</v>
      </c>
      <c r="N748" s="143">
        <f t="shared" si="11"/>
        <v>172.42984000000001</v>
      </c>
      <c r="O748" s="149"/>
    </row>
    <row r="749" spans="4:15" ht="11.1" customHeight="1" x14ac:dyDescent="0.25">
      <c r="D749" s="137">
        <v>4</v>
      </c>
      <c r="E749" s="137"/>
      <c r="G749" s="141">
        <v>5028544</v>
      </c>
      <c r="H749" s="137" t="s">
        <v>858</v>
      </c>
      <c r="I749" s="137" t="s">
        <v>178</v>
      </c>
      <c r="J749" s="142">
        <v>1</v>
      </c>
      <c r="K749" s="142"/>
      <c r="L749" s="143">
        <v>18.149999999999999</v>
      </c>
      <c r="N749" s="143">
        <f t="shared" si="11"/>
        <v>18.149999999999999</v>
      </c>
      <c r="O749" s="149"/>
    </row>
    <row r="750" spans="4:15" ht="11.1" customHeight="1" x14ac:dyDescent="0.25">
      <c r="D750" s="137">
        <v>5</v>
      </c>
      <c r="E750" s="137"/>
      <c r="G750" s="141">
        <v>3901</v>
      </c>
      <c r="H750" s="137" t="s">
        <v>859</v>
      </c>
      <c r="I750" s="137" t="s">
        <v>178</v>
      </c>
      <c r="J750" s="142">
        <v>4</v>
      </c>
      <c r="K750" s="142"/>
      <c r="L750" s="143">
        <v>13.7456</v>
      </c>
      <c r="N750" s="143">
        <f t="shared" si="11"/>
        <v>54.982399999999998</v>
      </c>
      <c r="O750" s="149"/>
    </row>
    <row r="751" spans="4:15" ht="11.1" customHeight="1" x14ac:dyDescent="0.25">
      <c r="D751" s="137">
        <v>6</v>
      </c>
      <c r="E751" s="137"/>
      <c r="G751" s="141">
        <v>5042937</v>
      </c>
      <c r="H751" s="137" t="s">
        <v>860</v>
      </c>
      <c r="I751" s="137" t="s">
        <v>178</v>
      </c>
      <c r="J751" s="142">
        <v>4</v>
      </c>
      <c r="K751" s="142"/>
      <c r="L751" s="143">
        <v>20.395759999999999</v>
      </c>
      <c r="N751" s="143">
        <f t="shared" si="11"/>
        <v>81.583039999999997</v>
      </c>
      <c r="O751" s="149"/>
    </row>
    <row r="752" spans="4:15" ht="11.1" customHeight="1" x14ac:dyDescent="0.25">
      <c r="D752" s="137">
        <v>1</v>
      </c>
      <c r="E752" s="137"/>
      <c r="G752" s="141">
        <v>5028530</v>
      </c>
      <c r="H752" s="137" t="s">
        <v>409</v>
      </c>
      <c r="I752" s="137" t="s">
        <v>182</v>
      </c>
      <c r="J752" s="142">
        <v>3</v>
      </c>
      <c r="K752" s="142"/>
      <c r="L752" s="143">
        <v>72.599999999999994</v>
      </c>
      <c r="N752" s="143">
        <f t="shared" si="11"/>
        <v>217.79999999999998</v>
      </c>
      <c r="O752" s="149"/>
    </row>
    <row r="753" spans="4:15" ht="11.1" customHeight="1" x14ac:dyDescent="0.25">
      <c r="D753" s="137">
        <v>1</v>
      </c>
      <c r="E753" s="137"/>
      <c r="G753" s="141">
        <v>5043249</v>
      </c>
      <c r="H753" s="137" t="s">
        <v>861</v>
      </c>
      <c r="I753" s="137" t="s">
        <v>245</v>
      </c>
      <c r="J753" s="142">
        <v>10</v>
      </c>
      <c r="K753" s="142"/>
      <c r="L753" s="143">
        <v>72.599999999999994</v>
      </c>
      <c r="N753" s="143">
        <f t="shared" si="11"/>
        <v>726</v>
      </c>
      <c r="O753" s="149"/>
    </row>
    <row r="754" spans="4:15" ht="10.35" customHeight="1" x14ac:dyDescent="0.25">
      <c r="L754" s="131">
        <v>0</v>
      </c>
      <c r="N754" s="143">
        <f t="shared" si="11"/>
        <v>0</v>
      </c>
      <c r="O754" s="149"/>
    </row>
    <row r="755" spans="4:15" ht="11.1" customHeight="1" x14ac:dyDescent="0.25">
      <c r="D755" s="137">
        <v>1</v>
      </c>
      <c r="E755" s="137"/>
      <c r="G755" s="141">
        <v>5043250</v>
      </c>
      <c r="H755" s="137" t="s">
        <v>862</v>
      </c>
      <c r="I755" s="137" t="s">
        <v>178</v>
      </c>
      <c r="J755" s="142">
        <v>2</v>
      </c>
      <c r="K755" s="142"/>
      <c r="L755" s="143">
        <v>89.52064</v>
      </c>
      <c r="N755" s="143">
        <f t="shared" si="11"/>
        <v>179.04128</v>
      </c>
      <c r="O755" s="149"/>
    </row>
    <row r="756" spans="4:15" ht="11.1" customHeight="1" x14ac:dyDescent="0.25">
      <c r="D756" s="137">
        <v>2</v>
      </c>
      <c r="E756" s="137"/>
      <c r="G756" s="141">
        <v>5043251</v>
      </c>
      <c r="H756" s="137" t="s">
        <v>863</v>
      </c>
      <c r="I756" s="137" t="s">
        <v>178</v>
      </c>
      <c r="J756" s="142">
        <v>1</v>
      </c>
      <c r="K756" s="142"/>
      <c r="L756" s="143">
        <v>176.33088000000001</v>
      </c>
      <c r="N756" s="143">
        <f t="shared" si="11"/>
        <v>176.33088000000001</v>
      </c>
      <c r="O756" s="149"/>
    </row>
    <row r="757" spans="4:15" ht="11.1" customHeight="1" x14ac:dyDescent="0.25">
      <c r="D757" s="137">
        <v>3</v>
      </c>
      <c r="E757" s="137"/>
      <c r="G757" s="141">
        <v>5043252</v>
      </c>
      <c r="H757" s="137" t="s">
        <v>864</v>
      </c>
      <c r="I757" s="137" t="s">
        <v>178</v>
      </c>
      <c r="J757" s="142">
        <v>2</v>
      </c>
      <c r="K757" s="142"/>
      <c r="L757" s="143">
        <v>202.51528000000002</v>
      </c>
      <c r="N757" s="143">
        <f t="shared" si="11"/>
        <v>405.03056000000004</v>
      </c>
      <c r="O757" s="149"/>
    </row>
    <row r="758" spans="4:15" ht="11.1" customHeight="1" x14ac:dyDescent="0.25">
      <c r="D758" s="137">
        <v>4</v>
      </c>
      <c r="E758" s="137"/>
      <c r="G758" s="141">
        <v>5043253</v>
      </c>
      <c r="H758" s="137" t="s">
        <v>865</v>
      </c>
      <c r="I758" s="137" t="s">
        <v>178</v>
      </c>
      <c r="J758" s="142">
        <v>4</v>
      </c>
      <c r="K758" s="142"/>
      <c r="L758" s="143">
        <v>147.29088000000002</v>
      </c>
      <c r="N758" s="143">
        <f t="shared" si="11"/>
        <v>589.16352000000006</v>
      </c>
      <c r="O758" s="149"/>
    </row>
    <row r="759" spans="4:15" ht="10.35" customHeight="1" x14ac:dyDescent="0.25">
      <c r="L759" s="131">
        <v>0</v>
      </c>
      <c r="N759" s="143">
        <f t="shared" si="11"/>
        <v>0</v>
      </c>
      <c r="O759" s="149"/>
    </row>
    <row r="760" spans="4:15" ht="11.1" customHeight="1" x14ac:dyDescent="0.25">
      <c r="D760" s="137">
        <v>1</v>
      </c>
      <c r="E760" s="137"/>
      <c r="G760" s="141">
        <v>5043604</v>
      </c>
      <c r="H760" s="137" t="s">
        <v>866</v>
      </c>
      <c r="I760" s="137" t="s">
        <v>182</v>
      </c>
      <c r="J760" s="142">
        <v>2</v>
      </c>
      <c r="K760" s="142"/>
      <c r="L760" s="143">
        <v>72.599999999999994</v>
      </c>
      <c r="N760" s="143">
        <f t="shared" si="11"/>
        <v>145.19999999999999</v>
      </c>
      <c r="O760" s="149"/>
    </row>
    <row r="761" spans="4:15" ht="11.1" customHeight="1" x14ac:dyDescent="0.25">
      <c r="D761" s="137">
        <v>1</v>
      </c>
      <c r="E761" s="137"/>
      <c r="G761" s="141">
        <v>5043605</v>
      </c>
      <c r="H761" s="137" t="s">
        <v>867</v>
      </c>
      <c r="I761" s="137" t="s">
        <v>178</v>
      </c>
      <c r="J761" s="142">
        <v>1</v>
      </c>
      <c r="K761" s="142"/>
      <c r="L761" s="143">
        <v>248.50496000000001</v>
      </c>
      <c r="N761" s="143">
        <f t="shared" si="11"/>
        <v>248.50496000000001</v>
      </c>
      <c r="O761" s="149"/>
    </row>
    <row r="762" spans="4:15" ht="11.1" customHeight="1" x14ac:dyDescent="0.25">
      <c r="D762" s="137">
        <v>2</v>
      </c>
      <c r="E762" s="137"/>
      <c r="G762" s="141">
        <v>5043606</v>
      </c>
      <c r="H762" s="137" t="s">
        <v>868</v>
      </c>
      <c r="I762" s="137" t="s">
        <v>178</v>
      </c>
      <c r="J762" s="142">
        <v>1</v>
      </c>
      <c r="K762" s="142"/>
      <c r="L762" s="143">
        <v>114.92096000000001</v>
      </c>
      <c r="N762" s="143">
        <f t="shared" si="11"/>
        <v>114.92096000000001</v>
      </c>
      <c r="O762" s="149"/>
    </row>
    <row r="763" spans="4:15" ht="11.1" customHeight="1" x14ac:dyDescent="0.25">
      <c r="D763" s="137">
        <v>1</v>
      </c>
      <c r="E763" s="137"/>
      <c r="G763" s="141">
        <v>5043677</v>
      </c>
      <c r="H763" s="137" t="s">
        <v>869</v>
      </c>
      <c r="I763" s="137" t="s">
        <v>178</v>
      </c>
      <c r="J763" s="142">
        <v>1</v>
      </c>
      <c r="K763" s="142"/>
      <c r="L763" s="143">
        <v>71.632000000000005</v>
      </c>
      <c r="N763" s="143">
        <f t="shared" si="11"/>
        <v>71.632000000000005</v>
      </c>
      <c r="O763" s="149"/>
    </row>
    <row r="764" spans="4:15" ht="11.1" customHeight="1" x14ac:dyDescent="0.25">
      <c r="D764" s="137">
        <v>2</v>
      </c>
      <c r="E764" s="137"/>
      <c r="G764" s="141">
        <v>5043678</v>
      </c>
      <c r="H764" s="137" t="s">
        <v>870</v>
      </c>
      <c r="I764" s="137" t="s">
        <v>178</v>
      </c>
      <c r="J764" s="142">
        <v>1</v>
      </c>
      <c r="K764" s="142"/>
      <c r="L764" s="143">
        <v>1829.52</v>
      </c>
      <c r="N764" s="143">
        <f t="shared" si="11"/>
        <v>1829.52</v>
      </c>
      <c r="O764" s="149"/>
    </row>
    <row r="765" spans="4:15" ht="10.35" customHeight="1" x14ac:dyDescent="0.25">
      <c r="L765" s="131">
        <v>0</v>
      </c>
      <c r="N765" s="143">
        <f t="shared" si="11"/>
        <v>0</v>
      </c>
      <c r="O765" s="149"/>
    </row>
    <row r="766" spans="4:15" ht="11.1" customHeight="1" x14ac:dyDescent="0.25">
      <c r="D766" s="137">
        <v>1</v>
      </c>
      <c r="E766" s="137"/>
      <c r="G766" s="141">
        <v>5043679</v>
      </c>
      <c r="H766" s="137" t="s">
        <v>871</v>
      </c>
      <c r="I766" s="137" t="s">
        <v>182</v>
      </c>
      <c r="J766" s="142">
        <v>5</v>
      </c>
      <c r="K766" s="142"/>
      <c r="L766" s="143">
        <v>72.599999999999994</v>
      </c>
      <c r="N766" s="143">
        <f t="shared" si="11"/>
        <v>363</v>
      </c>
      <c r="O766" s="149"/>
    </row>
    <row r="767" spans="4:15" ht="11.1" customHeight="1" x14ac:dyDescent="0.25">
      <c r="D767" s="137">
        <v>1</v>
      </c>
      <c r="E767" s="137"/>
      <c r="G767" s="141">
        <v>5043683</v>
      </c>
      <c r="H767" s="137" t="s">
        <v>506</v>
      </c>
      <c r="I767" s="137" t="s">
        <v>182</v>
      </c>
      <c r="J767" s="142">
        <v>2</v>
      </c>
      <c r="K767" s="142"/>
      <c r="L767" s="143">
        <v>72.599999999999994</v>
      </c>
      <c r="N767" s="143">
        <f t="shared" si="11"/>
        <v>145.19999999999999</v>
      </c>
      <c r="O767" s="149"/>
    </row>
    <row r="768" spans="4:15" ht="11.1" customHeight="1" x14ac:dyDescent="0.25">
      <c r="D768" s="137">
        <v>1</v>
      </c>
      <c r="E768" s="137"/>
      <c r="G768" s="141">
        <v>5043814</v>
      </c>
      <c r="H768" s="137" t="s">
        <v>872</v>
      </c>
      <c r="I768" s="137" t="s">
        <v>242</v>
      </c>
      <c r="J768" s="142">
        <v>62</v>
      </c>
      <c r="K768" s="142"/>
      <c r="L768" s="143">
        <v>42.320959999999999</v>
      </c>
      <c r="N768" s="143">
        <f t="shared" si="11"/>
        <v>2623.8995199999999</v>
      </c>
      <c r="O768" s="149"/>
    </row>
    <row r="769" spans="4:15" ht="11.1" customHeight="1" x14ac:dyDescent="0.25">
      <c r="D769" s="137">
        <v>2</v>
      </c>
      <c r="E769" s="137"/>
      <c r="G769" s="141">
        <v>5043816</v>
      </c>
      <c r="H769" s="137" t="s">
        <v>873</v>
      </c>
      <c r="I769" s="137" t="s">
        <v>242</v>
      </c>
      <c r="J769" s="142">
        <v>12</v>
      </c>
      <c r="K769" s="142"/>
      <c r="L769" s="143">
        <v>33.386319999999998</v>
      </c>
      <c r="N769" s="143">
        <f t="shared" si="11"/>
        <v>400.63583999999997</v>
      </c>
      <c r="O769" s="149"/>
    </row>
    <row r="770" spans="4:15" ht="11.1" customHeight="1" x14ac:dyDescent="0.25">
      <c r="D770" s="137">
        <v>3</v>
      </c>
      <c r="E770" s="137"/>
      <c r="G770" s="141">
        <v>5043818</v>
      </c>
      <c r="H770" s="137" t="s">
        <v>874</v>
      </c>
      <c r="I770" s="137" t="s">
        <v>242</v>
      </c>
      <c r="J770" s="142">
        <v>12</v>
      </c>
      <c r="K770" s="142"/>
      <c r="L770" s="143">
        <v>61.884240000000005</v>
      </c>
      <c r="N770" s="143">
        <f t="shared" si="11"/>
        <v>742.61088000000007</v>
      </c>
      <c r="O770" s="149"/>
    </row>
    <row r="771" spans="4:15" ht="11.1" customHeight="1" x14ac:dyDescent="0.25">
      <c r="D771" s="137">
        <v>1</v>
      </c>
      <c r="E771" s="137"/>
      <c r="G771" s="141">
        <v>5043815</v>
      </c>
      <c r="H771" s="137" t="s">
        <v>875</v>
      </c>
      <c r="I771" s="137" t="s">
        <v>242</v>
      </c>
      <c r="J771" s="142">
        <v>62</v>
      </c>
      <c r="K771" s="142"/>
      <c r="L771" s="143">
        <v>42.320959999999999</v>
      </c>
      <c r="N771" s="143">
        <f t="shared" si="11"/>
        <v>2623.8995199999999</v>
      </c>
      <c r="O771" s="149"/>
    </row>
    <row r="772" spans="4:15" ht="11.1" customHeight="1" x14ac:dyDescent="0.25">
      <c r="D772" s="137">
        <v>2</v>
      </c>
      <c r="E772" s="137"/>
      <c r="G772" s="141">
        <v>5043817</v>
      </c>
      <c r="H772" s="137" t="s">
        <v>876</v>
      </c>
      <c r="I772" s="137" t="s">
        <v>242</v>
      </c>
      <c r="J772" s="142">
        <v>12</v>
      </c>
      <c r="K772" s="142"/>
      <c r="L772" s="143">
        <v>33.386319999999998</v>
      </c>
      <c r="N772" s="143">
        <f t="shared" si="11"/>
        <v>400.63583999999997</v>
      </c>
      <c r="O772" s="149"/>
    </row>
    <row r="773" spans="4:15" ht="11.1" customHeight="1" x14ac:dyDescent="0.25">
      <c r="D773" s="137">
        <v>3</v>
      </c>
      <c r="E773" s="137"/>
      <c r="G773" s="141">
        <v>5043819</v>
      </c>
      <c r="H773" s="137" t="s">
        <v>877</v>
      </c>
      <c r="I773" s="137" t="s">
        <v>242</v>
      </c>
      <c r="J773" s="142">
        <v>12</v>
      </c>
      <c r="K773" s="142"/>
      <c r="L773" s="143">
        <v>61.884240000000005</v>
      </c>
      <c r="N773" s="143">
        <f t="shared" si="11"/>
        <v>742.61088000000007</v>
      </c>
      <c r="O773" s="149"/>
    </row>
    <row r="774" spans="4:15" ht="11.1" customHeight="1" x14ac:dyDescent="0.25">
      <c r="D774" s="137">
        <v>1</v>
      </c>
      <c r="E774" s="137"/>
      <c r="G774" s="141">
        <v>5043820</v>
      </c>
      <c r="H774" s="137" t="s">
        <v>878</v>
      </c>
      <c r="I774" s="137" t="s">
        <v>242</v>
      </c>
      <c r="J774" s="142">
        <v>58</v>
      </c>
      <c r="K774" s="142"/>
      <c r="L774" s="143">
        <v>27.99456</v>
      </c>
      <c r="N774" s="143">
        <f t="shared" si="11"/>
        <v>1623.6844799999999</v>
      </c>
      <c r="O774" s="149"/>
    </row>
    <row r="775" spans="4:15" ht="11.1" customHeight="1" x14ac:dyDescent="0.25">
      <c r="D775" s="137">
        <v>2</v>
      </c>
      <c r="E775" s="137"/>
      <c r="G775" s="141">
        <v>5043821</v>
      </c>
      <c r="H775" s="137" t="s">
        <v>879</v>
      </c>
      <c r="I775" s="137" t="s">
        <v>242</v>
      </c>
      <c r="J775" s="142">
        <v>6</v>
      </c>
      <c r="K775" s="142"/>
      <c r="L775" s="143">
        <v>94.312240000000003</v>
      </c>
      <c r="N775" s="143">
        <f t="shared" si="11"/>
        <v>565.87344000000007</v>
      </c>
      <c r="O775" s="149"/>
    </row>
    <row r="776" spans="4:15" ht="11.1" customHeight="1" x14ac:dyDescent="0.25">
      <c r="D776" s="137">
        <v>3</v>
      </c>
      <c r="E776" s="137"/>
      <c r="G776" s="141">
        <v>5043822</v>
      </c>
      <c r="H776" s="137" t="s">
        <v>880</v>
      </c>
      <c r="I776" s="137" t="s">
        <v>242</v>
      </c>
      <c r="J776" s="142">
        <v>6</v>
      </c>
      <c r="K776" s="142"/>
      <c r="L776" s="143">
        <v>100.88496000000001</v>
      </c>
      <c r="N776" s="143">
        <f t="shared" si="11"/>
        <v>605.3097600000001</v>
      </c>
      <c r="O776" s="149"/>
    </row>
    <row r="777" spans="4:15" ht="11.1" customHeight="1" x14ac:dyDescent="0.25">
      <c r="D777" s="137">
        <v>1</v>
      </c>
      <c r="E777" s="137"/>
      <c r="G777" s="141">
        <v>5044076</v>
      </c>
      <c r="H777" s="137" t="s">
        <v>881</v>
      </c>
      <c r="I777" s="137" t="s">
        <v>464</v>
      </c>
      <c r="J777" s="142">
        <v>5</v>
      </c>
      <c r="K777" s="142"/>
      <c r="L777" s="143">
        <v>75.165199999999999</v>
      </c>
      <c r="N777" s="143">
        <f t="shared" si="11"/>
        <v>375.82600000000002</v>
      </c>
      <c r="O777" s="149"/>
    </row>
    <row r="778" spans="4:15" ht="11.1" customHeight="1" x14ac:dyDescent="0.25">
      <c r="D778" s="137">
        <v>1</v>
      </c>
      <c r="E778" s="137"/>
      <c r="G778" s="141">
        <v>5044223</v>
      </c>
      <c r="H778" s="137" t="s">
        <v>882</v>
      </c>
      <c r="I778" s="137" t="s">
        <v>178</v>
      </c>
      <c r="J778" s="142">
        <v>2</v>
      </c>
      <c r="K778" s="142"/>
      <c r="L778" s="143">
        <v>379.15592000000004</v>
      </c>
      <c r="N778" s="143">
        <f t="shared" si="11"/>
        <v>758.31184000000007</v>
      </c>
      <c r="O778" s="149"/>
    </row>
    <row r="779" spans="4:15" ht="11.1" customHeight="1" x14ac:dyDescent="0.25">
      <c r="D779" s="137">
        <v>2</v>
      </c>
      <c r="E779" s="137"/>
      <c r="G779" s="141">
        <v>5044224</v>
      </c>
      <c r="H779" s="137" t="s">
        <v>883</v>
      </c>
      <c r="I779" s="137" t="s">
        <v>178</v>
      </c>
      <c r="J779" s="142">
        <v>3</v>
      </c>
      <c r="K779" s="142"/>
      <c r="L779" s="143">
        <v>249.02768</v>
      </c>
      <c r="N779" s="143">
        <f t="shared" si="11"/>
        <v>747.08303999999998</v>
      </c>
      <c r="O779" s="149"/>
    </row>
    <row r="780" spans="4:15" ht="11.1" customHeight="1" x14ac:dyDescent="0.25">
      <c r="D780" s="137">
        <v>3</v>
      </c>
      <c r="E780" s="137"/>
      <c r="G780" s="141">
        <v>5044225</v>
      </c>
      <c r="H780" s="137" t="s">
        <v>884</v>
      </c>
      <c r="I780" s="137" t="s">
        <v>178</v>
      </c>
      <c r="J780" s="142">
        <v>2</v>
      </c>
      <c r="K780" s="142"/>
      <c r="L780" s="143">
        <v>25.47776</v>
      </c>
      <c r="N780" s="143">
        <f t="shared" si="11"/>
        <v>50.95552</v>
      </c>
      <c r="O780" s="149"/>
    </row>
    <row r="781" spans="4:15" ht="11.1" customHeight="1" x14ac:dyDescent="0.25">
      <c r="D781" s="137">
        <v>4</v>
      </c>
      <c r="E781" s="137"/>
      <c r="G781" s="141">
        <v>5044226</v>
      </c>
      <c r="H781" s="137" t="s">
        <v>885</v>
      </c>
      <c r="I781" s="137" t="s">
        <v>178</v>
      </c>
      <c r="J781" s="142">
        <v>2</v>
      </c>
      <c r="K781" s="142"/>
      <c r="L781" s="143">
        <v>150.63048000000001</v>
      </c>
      <c r="N781" s="143">
        <f t="shared" si="11"/>
        <v>301.26096000000001</v>
      </c>
      <c r="O781" s="149"/>
    </row>
    <row r="782" spans="4:15" ht="11.1" customHeight="1" x14ac:dyDescent="0.25">
      <c r="D782" s="137">
        <v>5</v>
      </c>
      <c r="E782" s="137"/>
      <c r="G782" s="141">
        <v>5044227</v>
      </c>
      <c r="H782" s="137" t="s">
        <v>886</v>
      </c>
      <c r="I782" s="137" t="s">
        <v>178</v>
      </c>
      <c r="J782" s="142">
        <v>2</v>
      </c>
      <c r="K782" s="142"/>
      <c r="L782" s="143">
        <v>142.78</v>
      </c>
      <c r="N782" s="143">
        <f t="shared" si="11"/>
        <v>285.56</v>
      </c>
      <c r="O782" s="149"/>
    </row>
    <row r="783" spans="4:15" ht="11.1" customHeight="1" x14ac:dyDescent="0.25">
      <c r="D783" s="137">
        <v>6</v>
      </c>
      <c r="E783" s="137"/>
      <c r="G783" s="141">
        <v>5044228</v>
      </c>
      <c r="H783" s="137" t="s">
        <v>887</v>
      </c>
      <c r="I783" s="137" t="s">
        <v>178</v>
      </c>
      <c r="J783" s="142">
        <v>2</v>
      </c>
      <c r="K783" s="142"/>
      <c r="L783" s="143">
        <v>241.73864000000003</v>
      </c>
      <c r="N783" s="143">
        <f t="shared" ref="N783:N846" si="12">L783*J783</f>
        <v>483.47728000000006</v>
      </c>
      <c r="O783" s="149"/>
    </row>
    <row r="784" spans="4:15" ht="11.1" customHeight="1" x14ac:dyDescent="0.25">
      <c r="D784" s="137">
        <v>7</v>
      </c>
      <c r="E784" s="137"/>
      <c r="G784" s="141">
        <v>5044229</v>
      </c>
      <c r="H784" s="137" t="s">
        <v>888</v>
      </c>
      <c r="I784" s="137" t="s">
        <v>178</v>
      </c>
      <c r="J784" s="142">
        <v>2</v>
      </c>
      <c r="K784" s="142"/>
      <c r="L784" s="143">
        <v>195.55536000000001</v>
      </c>
      <c r="N784" s="143">
        <f t="shared" si="12"/>
        <v>391.11072000000001</v>
      </c>
      <c r="O784" s="149"/>
    </row>
    <row r="785" spans="4:15" ht="11.1" customHeight="1" x14ac:dyDescent="0.25">
      <c r="D785" s="137">
        <v>8</v>
      </c>
      <c r="E785" s="137"/>
      <c r="G785" s="141">
        <v>5044230</v>
      </c>
      <c r="H785" s="137" t="s">
        <v>889</v>
      </c>
      <c r="I785" s="137" t="s">
        <v>178</v>
      </c>
      <c r="J785" s="142">
        <v>2</v>
      </c>
      <c r="K785" s="142"/>
      <c r="L785" s="143">
        <v>872.43903999999998</v>
      </c>
      <c r="N785" s="143">
        <f t="shared" si="12"/>
        <v>1744.87808</v>
      </c>
      <c r="O785" s="149"/>
    </row>
    <row r="786" spans="4:15" ht="11.1" customHeight="1" x14ac:dyDescent="0.25">
      <c r="D786" s="137">
        <v>9</v>
      </c>
      <c r="E786" s="137"/>
      <c r="G786" s="141">
        <v>5044231</v>
      </c>
      <c r="H786" s="137" t="s">
        <v>890</v>
      </c>
      <c r="I786" s="137" t="s">
        <v>178</v>
      </c>
      <c r="J786" s="142">
        <v>2</v>
      </c>
      <c r="K786" s="142"/>
      <c r="L786" s="143">
        <v>144.3288</v>
      </c>
      <c r="N786" s="143">
        <f t="shared" si="12"/>
        <v>288.6576</v>
      </c>
      <c r="O786" s="149"/>
    </row>
    <row r="787" spans="4:15" ht="11.1" customHeight="1" x14ac:dyDescent="0.25">
      <c r="D787" s="137">
        <v>10</v>
      </c>
      <c r="E787" s="137"/>
      <c r="G787" s="141">
        <v>5044232</v>
      </c>
      <c r="H787" s="137" t="s">
        <v>891</v>
      </c>
      <c r="I787" s="137" t="s">
        <v>178</v>
      </c>
      <c r="J787" s="142">
        <v>2</v>
      </c>
      <c r="K787" s="142"/>
      <c r="L787" s="143">
        <v>57.983200000000004</v>
      </c>
      <c r="N787" s="143">
        <f t="shared" si="12"/>
        <v>115.96640000000001</v>
      </c>
      <c r="O787" s="149"/>
    </row>
    <row r="788" spans="4:15" ht="11.1" customHeight="1" x14ac:dyDescent="0.25">
      <c r="D788" s="137">
        <v>11</v>
      </c>
      <c r="E788" s="137"/>
      <c r="G788" s="141">
        <v>5044233</v>
      </c>
      <c r="H788" s="137" t="s">
        <v>892</v>
      </c>
      <c r="I788" s="137" t="s">
        <v>178</v>
      </c>
      <c r="J788" s="142">
        <v>2</v>
      </c>
      <c r="K788" s="142"/>
      <c r="L788" s="143">
        <v>110.64240000000001</v>
      </c>
      <c r="N788" s="143">
        <f t="shared" si="12"/>
        <v>221.28480000000002</v>
      </c>
      <c r="O788" s="149"/>
    </row>
    <row r="789" spans="4:15" ht="11.1" customHeight="1" x14ac:dyDescent="0.25">
      <c r="D789" s="137">
        <v>12</v>
      </c>
      <c r="E789" s="137"/>
      <c r="G789" s="141">
        <v>5044234</v>
      </c>
      <c r="H789" s="137" t="s">
        <v>893</v>
      </c>
      <c r="I789" s="137" t="s">
        <v>178</v>
      </c>
      <c r="J789" s="142">
        <v>1</v>
      </c>
      <c r="K789" s="142"/>
      <c r="L789" s="143">
        <v>957.96184000000005</v>
      </c>
      <c r="N789" s="143">
        <f t="shared" si="12"/>
        <v>957.96184000000005</v>
      </c>
      <c r="O789" s="149"/>
    </row>
    <row r="790" spans="4:15" ht="11.1" customHeight="1" x14ac:dyDescent="0.25">
      <c r="D790" s="137">
        <v>1</v>
      </c>
      <c r="E790" s="137"/>
      <c r="G790" s="141">
        <v>5043679</v>
      </c>
      <c r="H790" s="137" t="s">
        <v>871</v>
      </c>
      <c r="I790" s="137" t="s">
        <v>182</v>
      </c>
      <c r="J790" s="142">
        <v>10</v>
      </c>
      <c r="K790" s="142"/>
      <c r="L790" s="143">
        <v>72.599999999999994</v>
      </c>
      <c r="N790" s="143">
        <f t="shared" si="12"/>
        <v>726</v>
      </c>
      <c r="O790" s="149"/>
    </row>
    <row r="791" spans="4:15" ht="11.1" customHeight="1" x14ac:dyDescent="0.25">
      <c r="D791" s="137">
        <v>1</v>
      </c>
      <c r="E791" s="137"/>
      <c r="G791" s="141">
        <v>5043605</v>
      </c>
      <c r="H791" s="137" t="s">
        <v>867</v>
      </c>
      <c r="I791" s="137" t="s">
        <v>178</v>
      </c>
      <c r="J791" s="142">
        <v>1</v>
      </c>
      <c r="K791" s="142"/>
      <c r="L791" s="143">
        <v>248.50496000000001</v>
      </c>
      <c r="N791" s="143">
        <f t="shared" si="12"/>
        <v>248.50496000000001</v>
      </c>
      <c r="O791" s="149"/>
    </row>
    <row r="792" spans="4:15" ht="11.1" customHeight="1" x14ac:dyDescent="0.25">
      <c r="D792" s="137">
        <v>2</v>
      </c>
      <c r="E792" s="137"/>
      <c r="G792" s="141">
        <v>5043606</v>
      </c>
      <c r="H792" s="137" t="s">
        <v>868</v>
      </c>
      <c r="I792" s="137" t="s">
        <v>178</v>
      </c>
      <c r="J792" s="142">
        <v>1</v>
      </c>
      <c r="K792" s="142"/>
      <c r="L792" s="143">
        <v>114.92096000000001</v>
      </c>
      <c r="N792" s="143">
        <f t="shared" si="12"/>
        <v>114.92096000000001</v>
      </c>
      <c r="O792" s="149"/>
    </row>
    <row r="793" spans="4:15" ht="11.1" customHeight="1" x14ac:dyDescent="0.25">
      <c r="D793" s="137">
        <v>1</v>
      </c>
      <c r="E793" s="137"/>
      <c r="G793" s="141">
        <v>5043604</v>
      </c>
      <c r="H793" s="137" t="s">
        <v>866</v>
      </c>
      <c r="I793" s="137" t="s">
        <v>182</v>
      </c>
      <c r="J793" s="142">
        <v>2</v>
      </c>
      <c r="K793" s="142"/>
      <c r="L793" s="143">
        <v>72.599999999999994</v>
      </c>
      <c r="N793" s="143">
        <f t="shared" si="12"/>
        <v>145.19999999999999</v>
      </c>
      <c r="O793" s="149"/>
    </row>
    <row r="794" spans="4:15" ht="11.1" customHeight="1" x14ac:dyDescent="0.25">
      <c r="D794" s="137">
        <v>1</v>
      </c>
      <c r="E794" s="137"/>
      <c r="G794" s="141">
        <v>5043032</v>
      </c>
      <c r="H794" s="137" t="s">
        <v>855</v>
      </c>
      <c r="I794" s="137" t="s">
        <v>182</v>
      </c>
      <c r="J794" s="142">
        <v>2</v>
      </c>
      <c r="K794" s="142"/>
      <c r="L794" s="143">
        <v>72.599999999999994</v>
      </c>
      <c r="N794" s="143">
        <f t="shared" si="12"/>
        <v>145.19999999999999</v>
      </c>
      <c r="O794" s="149"/>
    </row>
    <row r="795" spans="4:15" ht="11.1" customHeight="1" x14ac:dyDescent="0.25">
      <c r="D795" s="137">
        <v>1</v>
      </c>
      <c r="E795" s="137"/>
      <c r="G795" s="141">
        <v>5043604</v>
      </c>
      <c r="H795" s="137" t="s">
        <v>866</v>
      </c>
      <c r="I795" s="137" t="s">
        <v>182</v>
      </c>
      <c r="J795" s="142">
        <v>18</v>
      </c>
      <c r="K795" s="142"/>
      <c r="L795" s="143">
        <v>72.599999999999994</v>
      </c>
      <c r="N795" s="143">
        <f t="shared" si="12"/>
        <v>1306.8</v>
      </c>
      <c r="O795" s="149"/>
    </row>
    <row r="796" spans="4:15" ht="11.1" customHeight="1" x14ac:dyDescent="0.25">
      <c r="D796" s="137">
        <v>1</v>
      </c>
      <c r="E796" s="137"/>
      <c r="G796" s="141">
        <v>5044683</v>
      </c>
      <c r="H796" s="137" t="s">
        <v>894</v>
      </c>
      <c r="I796" s="137" t="s">
        <v>178</v>
      </c>
      <c r="J796" s="142">
        <v>2</v>
      </c>
      <c r="K796" s="142"/>
      <c r="L796" s="143">
        <v>212.40824000000001</v>
      </c>
      <c r="N796" s="143">
        <f t="shared" si="12"/>
        <v>424.81648000000001</v>
      </c>
      <c r="O796" s="149"/>
    </row>
    <row r="797" spans="4:15" ht="11.1" customHeight="1" x14ac:dyDescent="0.25">
      <c r="D797" s="137">
        <v>2</v>
      </c>
      <c r="E797" s="137"/>
      <c r="G797" s="141">
        <v>5044684</v>
      </c>
      <c r="H797" s="137" t="s">
        <v>895</v>
      </c>
      <c r="I797" s="137" t="s">
        <v>178</v>
      </c>
      <c r="J797" s="142">
        <v>1</v>
      </c>
      <c r="K797" s="142"/>
      <c r="L797" s="143">
        <v>240.30600000000001</v>
      </c>
      <c r="N797" s="143">
        <f t="shared" si="12"/>
        <v>240.30600000000001</v>
      </c>
      <c r="O797" s="149"/>
    </row>
    <row r="798" spans="4:15" ht="12.75" customHeight="1" x14ac:dyDescent="0.25">
      <c r="D798" s="137">
        <v>1</v>
      </c>
      <c r="E798" s="137"/>
      <c r="G798" s="141">
        <v>5044685</v>
      </c>
      <c r="H798" s="137" t="s">
        <v>896</v>
      </c>
      <c r="I798" s="137" t="s">
        <v>182</v>
      </c>
      <c r="J798" s="142">
        <v>2</v>
      </c>
      <c r="K798" s="142"/>
      <c r="L798" s="143">
        <v>72.599999999999994</v>
      </c>
      <c r="N798" s="143">
        <f t="shared" si="12"/>
        <v>145.19999999999999</v>
      </c>
      <c r="O798" s="149"/>
    </row>
    <row r="799" spans="4:15" ht="11.1" customHeight="1" x14ac:dyDescent="0.25">
      <c r="D799" s="137">
        <v>1</v>
      </c>
      <c r="E799" s="137"/>
      <c r="G799" s="141">
        <v>5044729</v>
      </c>
      <c r="H799" s="137" t="s">
        <v>897</v>
      </c>
      <c r="I799" s="137" t="s">
        <v>182</v>
      </c>
      <c r="J799" s="142">
        <v>4</v>
      </c>
      <c r="K799" s="142"/>
      <c r="L799" s="143">
        <v>72.599999999999994</v>
      </c>
      <c r="N799" s="143">
        <f t="shared" si="12"/>
        <v>290.39999999999998</v>
      </c>
      <c r="O799" s="149"/>
    </row>
    <row r="800" spans="4:15" ht="11.1" customHeight="1" x14ac:dyDescent="0.25">
      <c r="D800" s="137">
        <v>1</v>
      </c>
      <c r="E800" s="137"/>
      <c r="G800" s="141">
        <v>5044823</v>
      </c>
      <c r="H800" s="137" t="s">
        <v>898</v>
      </c>
      <c r="I800" s="137" t="s">
        <v>178</v>
      </c>
      <c r="J800" s="142">
        <v>1</v>
      </c>
      <c r="K800" s="142"/>
      <c r="L800" s="143">
        <v>180.75463999999999</v>
      </c>
      <c r="N800" s="143">
        <f t="shared" si="12"/>
        <v>180.75463999999999</v>
      </c>
      <c r="O800" s="149"/>
    </row>
    <row r="801" spans="4:15" ht="11.1" customHeight="1" x14ac:dyDescent="0.25">
      <c r="D801" s="137">
        <v>1</v>
      </c>
      <c r="E801" s="137"/>
      <c r="G801" s="141">
        <v>5044824</v>
      </c>
      <c r="H801" s="137" t="s">
        <v>899</v>
      </c>
      <c r="I801" s="137" t="s">
        <v>182</v>
      </c>
      <c r="J801" s="142">
        <v>1</v>
      </c>
      <c r="K801" s="142"/>
      <c r="L801" s="143">
        <v>72.599999999999994</v>
      </c>
      <c r="N801" s="143">
        <f t="shared" si="12"/>
        <v>72.599999999999994</v>
      </c>
      <c r="O801" s="149"/>
    </row>
    <row r="802" spans="4:15" ht="11.1" customHeight="1" x14ac:dyDescent="0.25">
      <c r="D802" s="137">
        <v>1</v>
      </c>
      <c r="E802" s="137"/>
      <c r="G802" s="141">
        <v>5045093</v>
      </c>
      <c r="H802" s="137" t="s">
        <v>900</v>
      </c>
      <c r="I802" s="137" t="s">
        <v>216</v>
      </c>
      <c r="J802" s="142">
        <v>8</v>
      </c>
      <c r="K802" s="142"/>
      <c r="L802" s="143">
        <v>68.176240000000007</v>
      </c>
      <c r="N802" s="143">
        <f t="shared" si="12"/>
        <v>545.40992000000006</v>
      </c>
      <c r="O802" s="149"/>
    </row>
    <row r="803" spans="4:15" ht="11.1" customHeight="1" x14ac:dyDescent="0.25">
      <c r="D803" s="137">
        <v>2</v>
      </c>
      <c r="E803" s="137"/>
      <c r="G803" s="141">
        <v>5045094</v>
      </c>
      <c r="H803" s="137" t="s">
        <v>901</v>
      </c>
      <c r="I803" s="137" t="s">
        <v>178</v>
      </c>
      <c r="J803" s="142">
        <v>1</v>
      </c>
      <c r="K803" s="142"/>
      <c r="L803" s="143">
        <v>93.131280000000004</v>
      </c>
      <c r="N803" s="143">
        <f t="shared" si="12"/>
        <v>93.131280000000004</v>
      </c>
      <c r="O803" s="149"/>
    </row>
    <row r="804" spans="4:15" ht="11.1" customHeight="1" x14ac:dyDescent="0.25">
      <c r="D804" s="137">
        <v>3</v>
      </c>
      <c r="E804" s="137"/>
      <c r="G804" s="141">
        <v>5045095</v>
      </c>
      <c r="H804" s="137" t="s">
        <v>902</v>
      </c>
      <c r="I804" s="137" t="s">
        <v>178</v>
      </c>
      <c r="J804" s="142">
        <v>1</v>
      </c>
      <c r="K804" s="142"/>
      <c r="L804" s="143">
        <v>94.94144</v>
      </c>
      <c r="N804" s="143">
        <f t="shared" si="12"/>
        <v>94.94144</v>
      </c>
      <c r="O804" s="149"/>
    </row>
    <row r="805" spans="4:15" ht="11.1" customHeight="1" x14ac:dyDescent="0.25">
      <c r="D805" s="137">
        <v>4</v>
      </c>
      <c r="E805" s="137"/>
      <c r="G805" s="141">
        <v>5045096</v>
      </c>
      <c r="H805" s="137" t="s">
        <v>903</v>
      </c>
      <c r="I805" s="137" t="s">
        <v>178</v>
      </c>
      <c r="J805" s="142">
        <v>1</v>
      </c>
      <c r="K805" s="142"/>
      <c r="L805" s="143">
        <v>95.793279999999996</v>
      </c>
      <c r="N805" s="143">
        <f t="shared" si="12"/>
        <v>95.793279999999996</v>
      </c>
      <c r="O805" s="149"/>
    </row>
    <row r="806" spans="4:15" ht="11.1" customHeight="1" x14ac:dyDescent="0.25">
      <c r="D806" s="137">
        <v>1</v>
      </c>
      <c r="E806" s="137"/>
      <c r="G806" s="141">
        <v>5044685</v>
      </c>
      <c r="H806" s="137" t="s">
        <v>896</v>
      </c>
      <c r="I806" s="137" t="s">
        <v>182</v>
      </c>
      <c r="J806" s="142">
        <v>1</v>
      </c>
      <c r="K806" s="142"/>
      <c r="L806" s="143">
        <v>72.599999999999994</v>
      </c>
      <c r="N806" s="143">
        <f t="shared" si="12"/>
        <v>72.599999999999994</v>
      </c>
      <c r="O806" s="149"/>
    </row>
    <row r="807" spans="4:15" ht="11.1" customHeight="1" x14ac:dyDescent="0.25">
      <c r="D807" s="137">
        <v>1</v>
      </c>
      <c r="E807" s="137"/>
      <c r="G807" s="141">
        <v>5045327</v>
      </c>
      <c r="H807" s="137" t="s">
        <v>904</v>
      </c>
      <c r="I807" s="137" t="s">
        <v>178</v>
      </c>
      <c r="J807" s="142">
        <v>1</v>
      </c>
      <c r="K807" s="142"/>
      <c r="L807" s="143">
        <v>1416.4647200000002</v>
      </c>
      <c r="N807" s="143">
        <f t="shared" si="12"/>
        <v>1416.4647200000002</v>
      </c>
      <c r="O807" s="149"/>
    </row>
    <row r="808" spans="4:15" ht="11.1" customHeight="1" x14ac:dyDescent="0.25">
      <c r="D808" s="137">
        <v>2</v>
      </c>
      <c r="E808" s="137"/>
      <c r="G808" s="141">
        <v>5045328</v>
      </c>
      <c r="H808" s="137" t="s">
        <v>905</v>
      </c>
      <c r="I808" s="137" t="s">
        <v>178</v>
      </c>
      <c r="J808" s="142">
        <v>1</v>
      </c>
      <c r="K808" s="142"/>
      <c r="L808" s="143">
        <v>1580.8892000000001</v>
      </c>
      <c r="N808" s="143">
        <f t="shared" si="12"/>
        <v>1580.8892000000001</v>
      </c>
      <c r="O808" s="149"/>
    </row>
    <row r="809" spans="4:15" ht="11.1" customHeight="1" x14ac:dyDescent="0.25">
      <c r="D809" s="137">
        <v>1</v>
      </c>
      <c r="E809" s="137"/>
      <c r="G809" s="141">
        <v>5045329</v>
      </c>
      <c r="H809" s="137" t="s">
        <v>906</v>
      </c>
      <c r="I809" s="137" t="s">
        <v>182</v>
      </c>
      <c r="J809" s="142">
        <v>6</v>
      </c>
      <c r="K809" s="142"/>
      <c r="L809" s="143">
        <v>72.599999999999994</v>
      </c>
      <c r="N809" s="143">
        <f t="shared" si="12"/>
        <v>435.59999999999997</v>
      </c>
      <c r="O809" s="149"/>
    </row>
    <row r="810" spans="4:15" ht="11.1" customHeight="1" x14ac:dyDescent="0.25">
      <c r="D810" s="137">
        <v>1</v>
      </c>
      <c r="E810" s="137"/>
      <c r="G810" s="141">
        <v>5045323</v>
      </c>
      <c r="H810" s="137" t="s">
        <v>907</v>
      </c>
      <c r="I810" s="137" t="s">
        <v>178</v>
      </c>
      <c r="J810" s="142">
        <v>1</v>
      </c>
      <c r="K810" s="142"/>
      <c r="L810" s="143">
        <v>68.805440000000004</v>
      </c>
      <c r="N810" s="143">
        <f t="shared" si="12"/>
        <v>68.805440000000004</v>
      </c>
      <c r="O810" s="149"/>
    </row>
    <row r="811" spans="4:15" ht="11.1" customHeight="1" x14ac:dyDescent="0.25">
      <c r="D811" s="137">
        <v>1</v>
      </c>
      <c r="E811" s="137"/>
      <c r="G811" s="141">
        <v>5045324</v>
      </c>
      <c r="H811" s="137" t="s">
        <v>908</v>
      </c>
      <c r="I811" s="137" t="s">
        <v>182</v>
      </c>
      <c r="J811" s="142">
        <v>3</v>
      </c>
      <c r="K811" s="142"/>
      <c r="L811" s="143">
        <v>72.599999999999994</v>
      </c>
      <c r="N811" s="143">
        <f t="shared" si="12"/>
        <v>217.79999999999998</v>
      </c>
      <c r="O811" s="149"/>
    </row>
    <row r="812" spans="4:15" ht="11.1" customHeight="1" x14ac:dyDescent="0.25">
      <c r="D812" s="137">
        <v>1</v>
      </c>
      <c r="E812" s="137"/>
      <c r="G812" s="141">
        <v>5045744</v>
      </c>
      <c r="H812" s="137" t="s">
        <v>909</v>
      </c>
      <c r="I812" s="137" t="s">
        <v>178</v>
      </c>
      <c r="J812" s="142">
        <v>1</v>
      </c>
      <c r="K812" s="142"/>
      <c r="L812" s="143">
        <v>2787.84</v>
      </c>
      <c r="N812" s="143">
        <f t="shared" si="12"/>
        <v>2787.84</v>
      </c>
      <c r="O812" s="149"/>
    </row>
    <row r="813" spans="4:15" ht="11.1" customHeight="1" x14ac:dyDescent="0.25">
      <c r="D813" s="137">
        <v>2</v>
      </c>
      <c r="E813" s="137"/>
      <c r="G813" s="141">
        <v>5045745</v>
      </c>
      <c r="H813" s="137" t="s">
        <v>910</v>
      </c>
      <c r="I813" s="137" t="s">
        <v>178</v>
      </c>
      <c r="J813" s="142">
        <v>1</v>
      </c>
      <c r="K813" s="142"/>
      <c r="L813" s="143">
        <v>145.07416000000001</v>
      </c>
      <c r="N813" s="143">
        <f t="shared" si="12"/>
        <v>145.07416000000001</v>
      </c>
      <c r="O813" s="149"/>
    </row>
    <row r="814" spans="4:15" ht="11.1" customHeight="1" x14ac:dyDescent="0.25">
      <c r="D814" s="137">
        <v>3</v>
      </c>
      <c r="E814" s="137"/>
      <c r="G814" s="141">
        <v>5045746</v>
      </c>
      <c r="H814" s="137" t="s">
        <v>911</v>
      </c>
      <c r="I814" s="137" t="s">
        <v>178</v>
      </c>
      <c r="J814" s="142">
        <v>7</v>
      </c>
      <c r="K814" s="142"/>
      <c r="L814" s="143">
        <v>27.99456</v>
      </c>
      <c r="N814" s="143">
        <f t="shared" si="12"/>
        <v>195.96191999999999</v>
      </c>
      <c r="O814" s="149"/>
    </row>
    <row r="815" spans="4:15" ht="11.1" customHeight="1" x14ac:dyDescent="0.25">
      <c r="D815" s="137">
        <v>4</v>
      </c>
      <c r="E815" s="137"/>
      <c r="G815" s="141">
        <v>5045747</v>
      </c>
      <c r="H815" s="137" t="s">
        <v>912</v>
      </c>
      <c r="I815" s="137" t="s">
        <v>178</v>
      </c>
      <c r="J815" s="142">
        <v>1</v>
      </c>
      <c r="K815" s="142"/>
      <c r="L815" s="143">
        <v>94.312240000000003</v>
      </c>
      <c r="N815" s="143">
        <f t="shared" si="12"/>
        <v>94.312240000000003</v>
      </c>
      <c r="O815" s="149"/>
    </row>
    <row r="816" spans="4:15" ht="11.1" customHeight="1" x14ac:dyDescent="0.25">
      <c r="D816" s="137">
        <v>5</v>
      </c>
      <c r="E816" s="137"/>
      <c r="G816" s="141">
        <v>5045748</v>
      </c>
      <c r="H816" s="137" t="s">
        <v>913</v>
      </c>
      <c r="I816" s="137" t="s">
        <v>178</v>
      </c>
      <c r="J816" s="142">
        <v>1</v>
      </c>
      <c r="K816" s="142"/>
      <c r="L816" s="143">
        <v>68.805440000000004</v>
      </c>
      <c r="N816" s="143">
        <f t="shared" si="12"/>
        <v>68.805440000000004</v>
      </c>
      <c r="O816" s="149"/>
    </row>
    <row r="817" spans="4:15" ht="11.1" customHeight="1" x14ac:dyDescent="0.25">
      <c r="D817" s="137">
        <v>6</v>
      </c>
      <c r="E817" s="137"/>
      <c r="G817" s="141">
        <v>5045749</v>
      </c>
      <c r="H817" s="137" t="s">
        <v>914</v>
      </c>
      <c r="I817" s="137" t="s">
        <v>178</v>
      </c>
      <c r="J817" s="142">
        <v>1</v>
      </c>
      <c r="K817" s="142"/>
      <c r="L817" s="143">
        <v>100.88496000000001</v>
      </c>
      <c r="N817" s="143">
        <f t="shared" si="12"/>
        <v>100.88496000000001</v>
      </c>
      <c r="O817" s="149"/>
    </row>
    <row r="818" spans="4:15" ht="11.1" customHeight="1" x14ac:dyDescent="0.25">
      <c r="D818" s="137">
        <v>7</v>
      </c>
      <c r="E818" s="137"/>
      <c r="G818" s="141">
        <v>5045750</v>
      </c>
      <c r="H818" s="137" t="s">
        <v>915</v>
      </c>
      <c r="I818" s="137" t="s">
        <v>178</v>
      </c>
      <c r="J818" s="142">
        <v>1</v>
      </c>
      <c r="K818" s="142"/>
      <c r="L818" s="143">
        <v>114.92096000000001</v>
      </c>
      <c r="N818" s="143">
        <f t="shared" si="12"/>
        <v>114.92096000000001</v>
      </c>
      <c r="O818" s="149"/>
    </row>
    <row r="819" spans="4:15" ht="11.1" customHeight="1" x14ac:dyDescent="0.25">
      <c r="D819" s="137">
        <v>8</v>
      </c>
      <c r="E819" s="137"/>
      <c r="G819" s="141">
        <v>5045751</v>
      </c>
      <c r="H819" s="137" t="s">
        <v>916</v>
      </c>
      <c r="I819" s="137" t="s">
        <v>178</v>
      </c>
      <c r="J819" s="142">
        <v>2</v>
      </c>
      <c r="K819" s="142"/>
      <c r="L819" s="143">
        <v>68.824799999999996</v>
      </c>
      <c r="N819" s="143">
        <f t="shared" si="12"/>
        <v>137.64959999999999</v>
      </c>
      <c r="O819" s="149"/>
    </row>
    <row r="820" spans="4:15" ht="11.1" customHeight="1" x14ac:dyDescent="0.25">
      <c r="D820" s="137">
        <v>9</v>
      </c>
      <c r="E820" s="137"/>
      <c r="G820" s="141">
        <v>5045752</v>
      </c>
      <c r="H820" s="137" t="s">
        <v>917</v>
      </c>
      <c r="I820" s="137" t="s">
        <v>178</v>
      </c>
      <c r="J820" s="142">
        <v>2</v>
      </c>
      <c r="K820" s="142"/>
      <c r="L820" s="143">
        <v>725.59343999999999</v>
      </c>
      <c r="N820" s="143">
        <f t="shared" si="12"/>
        <v>1451.18688</v>
      </c>
      <c r="O820" s="149"/>
    </row>
    <row r="821" spans="4:15" ht="11.1" customHeight="1" x14ac:dyDescent="0.25">
      <c r="D821" s="137">
        <v>10</v>
      </c>
      <c r="E821" s="137"/>
      <c r="G821" s="141">
        <v>5045753</v>
      </c>
      <c r="H821" s="137" t="s">
        <v>918</v>
      </c>
      <c r="I821" s="137" t="s">
        <v>178</v>
      </c>
      <c r="J821" s="142">
        <v>2</v>
      </c>
      <c r="K821" s="142"/>
      <c r="L821" s="143">
        <v>241.73864000000003</v>
      </c>
      <c r="N821" s="143">
        <f t="shared" si="12"/>
        <v>483.47728000000006</v>
      </c>
      <c r="O821" s="149"/>
    </row>
    <row r="822" spans="4:15" ht="11.1" customHeight="1" x14ac:dyDescent="0.25">
      <c r="D822" s="137">
        <v>11</v>
      </c>
      <c r="E822" s="137"/>
      <c r="G822" s="141">
        <v>5045754</v>
      </c>
      <c r="H822" s="137" t="s">
        <v>919</v>
      </c>
      <c r="I822" s="137" t="s">
        <v>178</v>
      </c>
      <c r="J822" s="142">
        <v>2</v>
      </c>
      <c r="K822" s="142"/>
      <c r="L822" s="143">
        <v>131.648</v>
      </c>
      <c r="N822" s="143">
        <f t="shared" si="12"/>
        <v>263.29599999999999</v>
      </c>
      <c r="O822" s="149"/>
    </row>
    <row r="823" spans="4:15" ht="11.1" customHeight="1" x14ac:dyDescent="0.25">
      <c r="D823" s="137">
        <v>12</v>
      </c>
      <c r="E823" s="137"/>
      <c r="G823" s="141">
        <v>5045755</v>
      </c>
      <c r="H823" s="137" t="s">
        <v>920</v>
      </c>
      <c r="I823" s="137" t="s">
        <v>178</v>
      </c>
      <c r="J823" s="142">
        <v>4</v>
      </c>
      <c r="K823" s="142"/>
      <c r="L823" s="143">
        <v>37.413200000000003</v>
      </c>
      <c r="N823" s="143">
        <f t="shared" si="12"/>
        <v>149.65280000000001</v>
      </c>
      <c r="O823" s="149"/>
    </row>
    <row r="824" spans="4:15" ht="11.1" customHeight="1" x14ac:dyDescent="0.25">
      <c r="D824" s="137">
        <v>13</v>
      </c>
      <c r="E824" s="137"/>
      <c r="G824" s="141">
        <v>5045756</v>
      </c>
      <c r="H824" s="137" t="s">
        <v>921</v>
      </c>
      <c r="I824" s="137" t="s">
        <v>178</v>
      </c>
      <c r="J824" s="142">
        <v>1</v>
      </c>
      <c r="K824" s="142"/>
      <c r="L824" s="143">
        <v>333.83416</v>
      </c>
      <c r="N824" s="143">
        <f t="shared" si="12"/>
        <v>333.83416</v>
      </c>
      <c r="O824" s="149"/>
    </row>
    <row r="825" spans="4:15" ht="11.1" customHeight="1" x14ac:dyDescent="0.25">
      <c r="D825" s="137">
        <v>1</v>
      </c>
      <c r="E825" s="137"/>
      <c r="G825" s="141">
        <v>5045757</v>
      </c>
      <c r="H825" s="137" t="s">
        <v>922</v>
      </c>
      <c r="I825" s="137" t="s">
        <v>182</v>
      </c>
      <c r="J825" s="142">
        <v>15</v>
      </c>
      <c r="K825" s="142"/>
      <c r="L825" s="143">
        <v>72.599999999999994</v>
      </c>
      <c r="N825" s="143">
        <f t="shared" si="12"/>
        <v>1089</v>
      </c>
      <c r="O825" s="149"/>
    </row>
    <row r="826" spans="4:15" ht="11.1" customHeight="1" x14ac:dyDescent="0.25">
      <c r="D826" s="137">
        <v>1</v>
      </c>
      <c r="E826" s="137"/>
      <c r="G826" s="141">
        <v>5045758</v>
      </c>
      <c r="H826" s="137" t="s">
        <v>923</v>
      </c>
      <c r="I826" s="137" t="s">
        <v>178</v>
      </c>
      <c r="J826" s="142">
        <v>1</v>
      </c>
      <c r="K826" s="142"/>
      <c r="L826" s="143">
        <v>196.25232</v>
      </c>
      <c r="N826" s="143">
        <f t="shared" si="12"/>
        <v>196.25232</v>
      </c>
      <c r="O826" s="149"/>
    </row>
    <row r="827" spans="4:15" ht="11.1" customHeight="1" x14ac:dyDescent="0.25">
      <c r="D827" s="137">
        <v>1</v>
      </c>
      <c r="E827" s="137"/>
      <c r="G827" s="141">
        <v>5043604</v>
      </c>
      <c r="H827" s="137" t="s">
        <v>866</v>
      </c>
      <c r="I827" s="137" t="s">
        <v>182</v>
      </c>
      <c r="J827" s="142">
        <v>2</v>
      </c>
      <c r="K827" s="142"/>
      <c r="L827" s="143">
        <v>72.599999999999994</v>
      </c>
      <c r="N827" s="143">
        <f t="shared" si="12"/>
        <v>145.19999999999999</v>
      </c>
      <c r="O827" s="149"/>
    </row>
    <row r="828" spans="4:15" ht="11.1" customHeight="1" x14ac:dyDescent="0.25">
      <c r="D828" s="137">
        <v>1</v>
      </c>
      <c r="E828" s="137"/>
      <c r="G828" s="141">
        <v>5045874</v>
      </c>
      <c r="H828" s="137" t="s">
        <v>924</v>
      </c>
      <c r="I828" s="137" t="s">
        <v>178</v>
      </c>
      <c r="J828" s="142">
        <v>4</v>
      </c>
      <c r="K828" s="142"/>
      <c r="L828" s="143">
        <v>38.255359999999996</v>
      </c>
      <c r="N828" s="143">
        <f t="shared" si="12"/>
        <v>153.02143999999998</v>
      </c>
      <c r="O828" s="149"/>
    </row>
    <row r="829" spans="4:15" ht="11.1" customHeight="1" x14ac:dyDescent="0.25">
      <c r="D829" s="137">
        <v>2</v>
      </c>
      <c r="E829" s="137"/>
      <c r="G829" s="141">
        <v>5045875</v>
      </c>
      <c r="H829" s="137" t="s">
        <v>925</v>
      </c>
      <c r="I829" s="137" t="s">
        <v>178</v>
      </c>
      <c r="J829" s="142">
        <v>1</v>
      </c>
      <c r="K829" s="142"/>
      <c r="L829" s="143">
        <v>189.36984000000001</v>
      </c>
      <c r="N829" s="143">
        <f t="shared" si="12"/>
        <v>189.36984000000001</v>
      </c>
      <c r="O829" s="149"/>
    </row>
    <row r="830" spans="4:15" ht="11.1" customHeight="1" x14ac:dyDescent="0.25">
      <c r="D830" s="137">
        <v>3</v>
      </c>
      <c r="E830" s="137"/>
      <c r="G830" s="141">
        <v>5045876</v>
      </c>
      <c r="H830" s="137" t="s">
        <v>926</v>
      </c>
      <c r="I830" s="137" t="s">
        <v>178</v>
      </c>
      <c r="J830" s="142">
        <v>1</v>
      </c>
      <c r="K830" s="142"/>
      <c r="L830" s="143">
        <v>61.884240000000005</v>
      </c>
      <c r="N830" s="143">
        <f t="shared" si="12"/>
        <v>61.884240000000005</v>
      </c>
      <c r="O830" s="149"/>
    </row>
    <row r="831" spans="4:15" ht="11.1" customHeight="1" x14ac:dyDescent="0.25">
      <c r="D831" s="137">
        <v>4</v>
      </c>
      <c r="E831" s="137"/>
      <c r="G831" s="141">
        <v>5045877</v>
      </c>
      <c r="H831" s="137" t="s">
        <v>927</v>
      </c>
      <c r="I831" s="137" t="s">
        <v>178</v>
      </c>
      <c r="J831" s="142">
        <v>1</v>
      </c>
      <c r="K831" s="142"/>
      <c r="L831" s="143">
        <v>31.043759999999999</v>
      </c>
      <c r="N831" s="143">
        <f t="shared" si="12"/>
        <v>31.043759999999999</v>
      </c>
      <c r="O831" s="149"/>
    </row>
    <row r="832" spans="4:15" ht="11.1" customHeight="1" x14ac:dyDescent="0.25">
      <c r="D832" s="137">
        <v>5</v>
      </c>
      <c r="E832" s="137"/>
      <c r="G832" s="141">
        <v>5045878</v>
      </c>
      <c r="H832" s="137" t="s">
        <v>928</v>
      </c>
      <c r="I832" s="137" t="s">
        <v>178</v>
      </c>
      <c r="J832" s="142">
        <v>1</v>
      </c>
      <c r="K832" s="142"/>
      <c r="L832" s="143">
        <v>566.88984000000005</v>
      </c>
      <c r="N832" s="143">
        <f t="shared" si="12"/>
        <v>566.88984000000005</v>
      </c>
      <c r="O832" s="149"/>
    </row>
    <row r="833" spans="4:15" ht="11.1" customHeight="1" x14ac:dyDescent="0.25">
      <c r="D833" s="137">
        <v>1</v>
      </c>
      <c r="E833" s="137"/>
      <c r="G833" s="141">
        <v>5043032</v>
      </c>
      <c r="H833" s="137" t="s">
        <v>855</v>
      </c>
      <c r="I833" s="137" t="s">
        <v>182</v>
      </c>
      <c r="J833" s="142">
        <v>6</v>
      </c>
      <c r="K833" s="142"/>
      <c r="L833" s="143">
        <v>72.599999999999994</v>
      </c>
      <c r="N833" s="143">
        <f t="shared" si="12"/>
        <v>435.59999999999997</v>
      </c>
      <c r="O833" s="149"/>
    </row>
    <row r="834" spans="4:15" ht="11.1" customHeight="1" x14ac:dyDescent="0.25">
      <c r="D834" s="137">
        <v>1</v>
      </c>
      <c r="E834" s="137"/>
      <c r="G834" s="141">
        <v>5046046</v>
      </c>
      <c r="H834" s="137" t="s">
        <v>929</v>
      </c>
      <c r="I834" s="137" t="s">
        <v>178</v>
      </c>
      <c r="J834" s="142">
        <v>1</v>
      </c>
      <c r="K834" s="142"/>
      <c r="L834" s="143">
        <v>86.674719999999994</v>
      </c>
      <c r="N834" s="143">
        <f t="shared" si="12"/>
        <v>86.674719999999994</v>
      </c>
      <c r="O834" s="149"/>
    </row>
    <row r="835" spans="4:15" ht="11.1" customHeight="1" x14ac:dyDescent="0.25">
      <c r="D835" s="137">
        <v>2</v>
      </c>
      <c r="E835" s="137"/>
      <c r="G835" s="141">
        <v>5046047</v>
      </c>
      <c r="H835" s="137" t="s">
        <v>930</v>
      </c>
      <c r="I835" s="137" t="s">
        <v>178</v>
      </c>
      <c r="J835" s="142">
        <v>1</v>
      </c>
      <c r="K835" s="142"/>
      <c r="L835" s="143">
        <v>172.9332</v>
      </c>
      <c r="N835" s="143">
        <f t="shared" si="12"/>
        <v>172.9332</v>
      </c>
      <c r="O835" s="149"/>
    </row>
    <row r="836" spans="4:15" ht="11.1" customHeight="1" x14ac:dyDescent="0.25">
      <c r="D836" s="137">
        <v>3</v>
      </c>
      <c r="E836" s="137"/>
      <c r="G836" s="141">
        <v>5046048</v>
      </c>
      <c r="H836" s="137" t="s">
        <v>931</v>
      </c>
      <c r="I836" s="137" t="s">
        <v>178</v>
      </c>
      <c r="J836" s="142">
        <v>1</v>
      </c>
      <c r="K836" s="142"/>
      <c r="L836" s="143">
        <v>84.845200000000006</v>
      </c>
      <c r="N836" s="143">
        <f t="shared" si="12"/>
        <v>84.845200000000006</v>
      </c>
      <c r="O836" s="149"/>
    </row>
    <row r="837" spans="4:15" ht="11.1" customHeight="1" x14ac:dyDescent="0.25">
      <c r="D837" s="137">
        <v>1</v>
      </c>
      <c r="E837" s="137"/>
      <c r="G837" s="141">
        <v>5043032</v>
      </c>
      <c r="H837" s="137" t="s">
        <v>855</v>
      </c>
      <c r="I837" s="137" t="s">
        <v>182</v>
      </c>
      <c r="J837" s="142">
        <v>4</v>
      </c>
      <c r="K837" s="142"/>
      <c r="L837" s="143">
        <v>72.599999999999994</v>
      </c>
      <c r="N837" s="143">
        <f t="shared" si="12"/>
        <v>290.39999999999998</v>
      </c>
      <c r="O837" s="149"/>
    </row>
    <row r="838" spans="4:15" ht="11.1" customHeight="1" x14ac:dyDescent="0.25">
      <c r="D838" s="137">
        <v>1</v>
      </c>
      <c r="E838" s="137"/>
      <c r="G838" s="141">
        <v>5046132</v>
      </c>
      <c r="H838" s="137" t="s">
        <v>932</v>
      </c>
      <c r="I838" s="137" t="s">
        <v>178</v>
      </c>
      <c r="J838" s="142">
        <v>1</v>
      </c>
      <c r="K838" s="142"/>
      <c r="L838" s="143">
        <v>147.40704000000002</v>
      </c>
      <c r="N838" s="143">
        <f t="shared" si="12"/>
        <v>147.40704000000002</v>
      </c>
      <c r="O838" s="149"/>
    </row>
    <row r="839" spans="4:15" ht="11.1" customHeight="1" x14ac:dyDescent="0.25">
      <c r="D839" s="137">
        <v>1</v>
      </c>
      <c r="E839" s="137"/>
      <c r="G839" s="141">
        <v>5046133</v>
      </c>
      <c r="H839" s="137" t="s">
        <v>933</v>
      </c>
      <c r="I839" s="137" t="s">
        <v>182</v>
      </c>
      <c r="J839" s="142">
        <v>2</v>
      </c>
      <c r="K839" s="142"/>
      <c r="L839" s="143">
        <v>72.599999999999994</v>
      </c>
      <c r="N839" s="143">
        <f t="shared" si="12"/>
        <v>145.19999999999999</v>
      </c>
      <c r="O839" s="149"/>
    </row>
    <row r="840" spans="4:15" ht="11.1" customHeight="1" x14ac:dyDescent="0.25">
      <c r="D840" s="137">
        <v>1</v>
      </c>
      <c r="E840" s="137"/>
      <c r="G840" s="141">
        <v>5046134</v>
      </c>
      <c r="H840" s="137" t="s">
        <v>934</v>
      </c>
      <c r="I840" s="137" t="s">
        <v>178</v>
      </c>
      <c r="J840" s="142">
        <v>1</v>
      </c>
      <c r="K840" s="142"/>
      <c r="L840" s="143">
        <v>240.30600000000001</v>
      </c>
      <c r="N840" s="143">
        <f t="shared" si="12"/>
        <v>240.30600000000001</v>
      </c>
      <c r="O840" s="149"/>
    </row>
    <row r="841" spans="4:15" ht="11.1" customHeight="1" x14ac:dyDescent="0.25">
      <c r="D841" s="137">
        <v>1</v>
      </c>
      <c r="E841" s="137"/>
      <c r="G841" s="141">
        <v>5046133</v>
      </c>
      <c r="H841" s="137" t="s">
        <v>933</v>
      </c>
      <c r="I841" s="137" t="s">
        <v>182</v>
      </c>
      <c r="J841" s="142">
        <v>1</v>
      </c>
      <c r="K841" s="142"/>
      <c r="L841" s="143">
        <v>72.599999999999994</v>
      </c>
      <c r="N841" s="143">
        <f t="shared" si="12"/>
        <v>72.599999999999994</v>
      </c>
      <c r="O841" s="149"/>
    </row>
    <row r="842" spans="4:15" ht="11.1" customHeight="1" x14ac:dyDescent="0.25">
      <c r="D842" s="137">
        <v>1</v>
      </c>
      <c r="E842" s="137"/>
      <c r="G842" s="141">
        <v>5046163</v>
      </c>
      <c r="H842" s="137" t="s">
        <v>935</v>
      </c>
      <c r="I842" s="137" t="s">
        <v>178</v>
      </c>
      <c r="J842" s="142">
        <v>1</v>
      </c>
      <c r="K842" s="142"/>
      <c r="L842" s="143">
        <v>112.36544000000001</v>
      </c>
      <c r="N842" s="143">
        <f t="shared" si="12"/>
        <v>112.36544000000001</v>
      </c>
      <c r="O842" s="149"/>
    </row>
    <row r="843" spans="4:15" ht="11.1" customHeight="1" x14ac:dyDescent="0.25">
      <c r="D843" s="137">
        <v>2</v>
      </c>
      <c r="E843" s="137"/>
      <c r="G843" s="141">
        <v>5046167</v>
      </c>
      <c r="H843" s="137" t="s">
        <v>936</v>
      </c>
      <c r="I843" s="137" t="s">
        <v>178</v>
      </c>
      <c r="J843" s="142">
        <v>1</v>
      </c>
      <c r="K843" s="142"/>
      <c r="L843" s="143">
        <v>261.36</v>
      </c>
      <c r="N843" s="143">
        <f t="shared" si="12"/>
        <v>261.36</v>
      </c>
      <c r="O843" s="149"/>
    </row>
    <row r="844" spans="4:15" ht="11.1" customHeight="1" x14ac:dyDescent="0.25">
      <c r="D844" s="137">
        <v>3</v>
      </c>
      <c r="E844" s="137"/>
      <c r="G844" s="141">
        <v>5046164</v>
      </c>
      <c r="H844" s="137" t="s">
        <v>937</v>
      </c>
      <c r="I844" s="137" t="s">
        <v>178</v>
      </c>
      <c r="J844" s="142">
        <v>4</v>
      </c>
      <c r="K844" s="142"/>
      <c r="L844" s="143">
        <v>7.26</v>
      </c>
      <c r="N844" s="143">
        <f t="shared" si="12"/>
        <v>29.04</v>
      </c>
      <c r="O844" s="149"/>
    </row>
    <row r="845" spans="4:15" ht="11.1" customHeight="1" x14ac:dyDescent="0.25">
      <c r="D845" s="137">
        <v>4</v>
      </c>
      <c r="E845" s="137"/>
      <c r="G845" s="141">
        <v>5046165</v>
      </c>
      <c r="H845" s="137" t="s">
        <v>938</v>
      </c>
      <c r="I845" s="137" t="s">
        <v>178</v>
      </c>
      <c r="J845" s="142">
        <v>1</v>
      </c>
      <c r="K845" s="142"/>
      <c r="L845" s="143">
        <v>84.845200000000006</v>
      </c>
      <c r="N845" s="143">
        <f t="shared" si="12"/>
        <v>84.845200000000006</v>
      </c>
      <c r="O845" s="149"/>
    </row>
    <row r="846" spans="4:15" ht="11.1" customHeight="1" x14ac:dyDescent="0.25">
      <c r="D846" s="137">
        <v>5</v>
      </c>
      <c r="E846" s="137"/>
      <c r="G846" s="141">
        <v>5046166</v>
      </c>
      <c r="H846" s="137" t="s">
        <v>939</v>
      </c>
      <c r="I846" s="137" t="s">
        <v>178</v>
      </c>
      <c r="J846" s="142">
        <v>1</v>
      </c>
      <c r="K846" s="142"/>
      <c r="L846" s="143">
        <v>84.032079999999993</v>
      </c>
      <c r="N846" s="143">
        <f t="shared" si="12"/>
        <v>84.032079999999993</v>
      </c>
      <c r="O846" s="149"/>
    </row>
    <row r="847" spans="4:15" ht="11.1" customHeight="1" x14ac:dyDescent="0.25">
      <c r="D847" s="137">
        <v>1</v>
      </c>
      <c r="E847" s="137"/>
      <c r="G847" s="141">
        <v>5046133</v>
      </c>
      <c r="H847" s="137" t="s">
        <v>933</v>
      </c>
      <c r="I847" s="137" t="s">
        <v>182</v>
      </c>
      <c r="J847" s="142">
        <v>4</v>
      </c>
      <c r="K847" s="142"/>
      <c r="L847" s="143">
        <v>72.599999999999994</v>
      </c>
      <c r="N847" s="143">
        <f t="shared" ref="N847:N910" si="13">L847*J847</f>
        <v>290.39999999999998</v>
      </c>
      <c r="O847" s="149"/>
    </row>
    <row r="848" spans="4:15" ht="11.1" customHeight="1" x14ac:dyDescent="0.25">
      <c r="D848" s="137">
        <v>1</v>
      </c>
      <c r="E848" s="137"/>
      <c r="G848" s="141">
        <v>5046563</v>
      </c>
      <c r="H848" s="137" t="s">
        <v>940</v>
      </c>
      <c r="I848" s="137" t="s">
        <v>182</v>
      </c>
      <c r="J848" s="142">
        <v>2</v>
      </c>
      <c r="K848" s="142"/>
      <c r="L848" s="143">
        <v>72.599999999999994</v>
      </c>
      <c r="N848" s="143">
        <f t="shared" si="13"/>
        <v>145.19999999999999</v>
      </c>
      <c r="O848" s="149"/>
    </row>
    <row r="849" spans="4:15" ht="11.1" customHeight="1" x14ac:dyDescent="0.25">
      <c r="D849" s="137">
        <v>1</v>
      </c>
      <c r="E849" s="137"/>
      <c r="G849" s="141">
        <v>5046716</v>
      </c>
      <c r="H849" s="137" t="s">
        <v>941</v>
      </c>
      <c r="I849" s="137" t="s">
        <v>178</v>
      </c>
      <c r="J849" s="142">
        <v>2</v>
      </c>
      <c r="K849" s="142"/>
      <c r="L849" s="143">
        <v>71.748159999999999</v>
      </c>
      <c r="N849" s="143">
        <f t="shared" si="13"/>
        <v>143.49632</v>
      </c>
      <c r="O849" s="149"/>
    </row>
    <row r="850" spans="4:15" ht="11.1" customHeight="1" x14ac:dyDescent="0.25">
      <c r="D850" s="137">
        <v>2</v>
      </c>
      <c r="E850" s="137"/>
      <c r="G850" s="141">
        <v>5046717</v>
      </c>
      <c r="H850" s="137" t="s">
        <v>942</v>
      </c>
      <c r="I850" s="137" t="s">
        <v>178</v>
      </c>
      <c r="J850" s="142">
        <v>2</v>
      </c>
      <c r="K850" s="142"/>
      <c r="L850" s="143">
        <v>479.55687999999998</v>
      </c>
      <c r="N850" s="143">
        <f t="shared" si="13"/>
        <v>959.11375999999996</v>
      </c>
      <c r="O850" s="149"/>
    </row>
    <row r="851" spans="4:15" ht="11.1" customHeight="1" x14ac:dyDescent="0.25">
      <c r="D851" s="137">
        <v>3</v>
      </c>
      <c r="E851" s="137"/>
      <c r="G851" s="141">
        <v>5046718</v>
      </c>
      <c r="H851" s="137" t="s">
        <v>943</v>
      </c>
      <c r="I851" s="137" t="s">
        <v>178</v>
      </c>
      <c r="J851" s="142">
        <v>2</v>
      </c>
      <c r="K851" s="142"/>
      <c r="L851" s="143">
        <v>319.83688000000001</v>
      </c>
      <c r="N851" s="143">
        <f t="shared" si="13"/>
        <v>639.67376000000002</v>
      </c>
      <c r="O851" s="149"/>
    </row>
    <row r="852" spans="4:15" ht="11.1" customHeight="1" x14ac:dyDescent="0.25">
      <c r="D852" s="137">
        <v>4</v>
      </c>
      <c r="E852" s="137"/>
      <c r="G852" s="141">
        <v>5046719</v>
      </c>
      <c r="H852" s="137" t="s">
        <v>944</v>
      </c>
      <c r="I852" s="137" t="s">
        <v>178</v>
      </c>
      <c r="J852" s="142">
        <v>2</v>
      </c>
      <c r="K852" s="142"/>
      <c r="L852" s="143">
        <v>106.82848</v>
      </c>
      <c r="N852" s="143">
        <f t="shared" si="13"/>
        <v>213.65696</v>
      </c>
      <c r="O852" s="149"/>
    </row>
    <row r="853" spans="4:15" ht="11.1" customHeight="1" x14ac:dyDescent="0.25">
      <c r="D853" s="137">
        <v>5</v>
      </c>
      <c r="E853" s="137"/>
      <c r="G853" s="141">
        <v>5046720</v>
      </c>
      <c r="H853" s="137" t="s">
        <v>945</v>
      </c>
      <c r="I853" s="137" t="s">
        <v>178</v>
      </c>
      <c r="J853" s="142">
        <v>2</v>
      </c>
      <c r="K853" s="142"/>
      <c r="L853" s="143">
        <v>121.92928000000001</v>
      </c>
      <c r="N853" s="143">
        <f t="shared" si="13"/>
        <v>243.85856000000001</v>
      </c>
      <c r="O853" s="149"/>
    </row>
    <row r="854" spans="4:15" ht="11.1" customHeight="1" x14ac:dyDescent="0.25">
      <c r="D854" s="137">
        <v>6</v>
      </c>
      <c r="E854" s="137"/>
      <c r="G854" s="141">
        <v>5046721</v>
      </c>
      <c r="H854" s="137" t="s">
        <v>946</v>
      </c>
      <c r="I854" s="137" t="s">
        <v>178</v>
      </c>
      <c r="J854" s="142">
        <v>2</v>
      </c>
      <c r="K854" s="142"/>
      <c r="L854" s="143">
        <v>145.93567999999999</v>
      </c>
      <c r="N854" s="143">
        <f t="shared" si="13"/>
        <v>291.87135999999998</v>
      </c>
      <c r="O854" s="149"/>
    </row>
    <row r="855" spans="4:15" ht="11.1" customHeight="1" x14ac:dyDescent="0.25">
      <c r="D855" s="137">
        <v>7</v>
      </c>
      <c r="E855" s="137"/>
      <c r="G855" s="141">
        <v>5046723</v>
      </c>
      <c r="H855" s="137" t="s">
        <v>947</v>
      </c>
      <c r="I855" s="137" t="s">
        <v>178</v>
      </c>
      <c r="J855" s="142">
        <v>1</v>
      </c>
      <c r="K855" s="142"/>
      <c r="L855" s="143">
        <v>180.75463999999999</v>
      </c>
      <c r="N855" s="143">
        <f t="shared" si="13"/>
        <v>180.75463999999999</v>
      </c>
      <c r="O855" s="149"/>
    </row>
    <row r="856" spans="4:15" ht="11.1" customHeight="1" x14ac:dyDescent="0.25">
      <c r="D856" s="137">
        <v>8</v>
      </c>
      <c r="E856" s="137"/>
      <c r="G856" s="141">
        <v>5046725</v>
      </c>
      <c r="H856" s="137" t="s">
        <v>948</v>
      </c>
      <c r="I856" s="137" t="s">
        <v>178</v>
      </c>
      <c r="J856" s="142">
        <v>1</v>
      </c>
      <c r="K856" s="142"/>
      <c r="L856" s="143">
        <v>255.29064</v>
      </c>
      <c r="N856" s="143">
        <f t="shared" si="13"/>
        <v>255.29064</v>
      </c>
      <c r="O856" s="149"/>
    </row>
    <row r="857" spans="4:15" ht="11.1" customHeight="1" x14ac:dyDescent="0.25">
      <c r="D857" s="137">
        <v>1</v>
      </c>
      <c r="E857" s="137"/>
      <c r="G857" s="141">
        <v>5045329</v>
      </c>
      <c r="H857" s="137" t="s">
        <v>906</v>
      </c>
      <c r="I857" s="137" t="s">
        <v>182</v>
      </c>
      <c r="J857" s="142">
        <v>7</v>
      </c>
      <c r="K857" s="142"/>
      <c r="L857" s="143">
        <v>72.599999999999994</v>
      </c>
      <c r="N857" s="143">
        <f t="shared" si="13"/>
        <v>508.19999999999993</v>
      </c>
      <c r="O857" s="149"/>
    </row>
    <row r="858" spans="4:15" ht="11.1" customHeight="1" x14ac:dyDescent="0.25">
      <c r="D858" s="137">
        <v>1</v>
      </c>
      <c r="E858" s="137"/>
      <c r="G858" s="141">
        <v>5046712</v>
      </c>
      <c r="H858" s="137" t="s">
        <v>949</v>
      </c>
      <c r="I858" s="137" t="s">
        <v>178</v>
      </c>
      <c r="J858" s="142">
        <v>1</v>
      </c>
      <c r="K858" s="142"/>
      <c r="L858" s="143">
        <v>95.793279999999996</v>
      </c>
      <c r="N858" s="143">
        <f t="shared" si="13"/>
        <v>95.793279999999996</v>
      </c>
      <c r="O858" s="149"/>
    </row>
    <row r="859" spans="4:15" ht="11.1" customHeight="1" x14ac:dyDescent="0.25">
      <c r="D859" s="137">
        <v>2</v>
      </c>
      <c r="E859" s="137"/>
      <c r="G859" s="141">
        <v>5046713</v>
      </c>
      <c r="H859" s="137" t="s">
        <v>950</v>
      </c>
      <c r="I859" s="137" t="s">
        <v>178</v>
      </c>
      <c r="J859" s="142">
        <v>1</v>
      </c>
      <c r="K859" s="142"/>
      <c r="L859" s="143">
        <v>94.94144</v>
      </c>
      <c r="N859" s="143">
        <f t="shared" si="13"/>
        <v>94.94144</v>
      </c>
      <c r="O859" s="149"/>
    </row>
    <row r="860" spans="4:15" ht="11.1" customHeight="1" x14ac:dyDescent="0.25">
      <c r="D860" s="137">
        <v>3</v>
      </c>
      <c r="E860" s="137"/>
      <c r="G860" s="141">
        <v>5046714</v>
      </c>
      <c r="H860" s="137" t="s">
        <v>951</v>
      </c>
      <c r="I860" s="137" t="s">
        <v>178</v>
      </c>
      <c r="J860" s="142">
        <v>1</v>
      </c>
      <c r="K860" s="142"/>
      <c r="L860" s="143">
        <v>93.131280000000004</v>
      </c>
      <c r="N860" s="143">
        <f t="shared" si="13"/>
        <v>93.131280000000004</v>
      </c>
      <c r="O860" s="149"/>
    </row>
    <row r="861" spans="4:15" ht="11.1" customHeight="1" x14ac:dyDescent="0.25">
      <c r="D861" s="137">
        <v>4</v>
      </c>
      <c r="E861" s="137"/>
      <c r="G861" s="141">
        <v>5046715</v>
      </c>
      <c r="H861" s="137" t="s">
        <v>952</v>
      </c>
      <c r="I861" s="137" t="s">
        <v>178</v>
      </c>
      <c r="J861" s="142">
        <v>8</v>
      </c>
      <c r="K861" s="142"/>
      <c r="L861" s="143">
        <v>68.176240000000007</v>
      </c>
      <c r="N861" s="143">
        <f t="shared" si="13"/>
        <v>545.40992000000006</v>
      </c>
      <c r="O861" s="149"/>
    </row>
    <row r="862" spans="4:15" ht="11.1" customHeight="1" x14ac:dyDescent="0.25">
      <c r="D862" s="137">
        <v>1</v>
      </c>
      <c r="E862" s="137"/>
      <c r="G862" s="141">
        <v>5045329</v>
      </c>
      <c r="H862" s="137" t="s">
        <v>906</v>
      </c>
      <c r="I862" s="137" t="s">
        <v>182</v>
      </c>
      <c r="J862" s="142">
        <v>1</v>
      </c>
      <c r="K862" s="142"/>
      <c r="L862" s="143">
        <v>72.599999999999994</v>
      </c>
      <c r="N862" s="143">
        <f t="shared" si="13"/>
        <v>72.599999999999994</v>
      </c>
      <c r="O862" s="149"/>
    </row>
    <row r="863" spans="4:15" ht="11.1" customHeight="1" x14ac:dyDescent="0.25">
      <c r="D863" s="137">
        <v>1</v>
      </c>
      <c r="E863" s="137"/>
      <c r="G863" s="141">
        <v>5046705</v>
      </c>
      <c r="H863" s="137" t="s">
        <v>953</v>
      </c>
      <c r="I863" s="137" t="s">
        <v>178</v>
      </c>
      <c r="J863" s="142">
        <v>4</v>
      </c>
      <c r="K863" s="142"/>
      <c r="L863" s="143">
        <v>38.255359999999996</v>
      </c>
      <c r="N863" s="143">
        <f t="shared" si="13"/>
        <v>153.02143999999998</v>
      </c>
      <c r="O863" s="149"/>
    </row>
    <row r="864" spans="4:15" ht="11.1" customHeight="1" x14ac:dyDescent="0.25">
      <c r="D864" s="137">
        <v>2</v>
      </c>
      <c r="E864" s="137"/>
      <c r="G864" s="141">
        <v>5046706</v>
      </c>
      <c r="H864" s="137" t="s">
        <v>954</v>
      </c>
      <c r="I864" s="137" t="s">
        <v>178</v>
      </c>
      <c r="J864" s="142">
        <v>1</v>
      </c>
      <c r="K864" s="142"/>
      <c r="L864" s="143">
        <v>31.043759999999999</v>
      </c>
      <c r="N864" s="143">
        <f t="shared" si="13"/>
        <v>31.043759999999999</v>
      </c>
      <c r="O864" s="149"/>
    </row>
    <row r="865" spans="4:15" ht="11.1" customHeight="1" x14ac:dyDescent="0.25">
      <c r="D865" s="137">
        <v>3</v>
      </c>
      <c r="E865" s="137"/>
      <c r="G865" s="141">
        <v>5046708</v>
      </c>
      <c r="H865" s="137" t="s">
        <v>955</v>
      </c>
      <c r="I865" s="137" t="s">
        <v>178</v>
      </c>
      <c r="J865" s="142">
        <v>1</v>
      </c>
      <c r="K865" s="142"/>
      <c r="L865" s="143">
        <v>240.99328</v>
      </c>
      <c r="N865" s="143">
        <f t="shared" si="13"/>
        <v>240.99328</v>
      </c>
      <c r="O865" s="149"/>
    </row>
    <row r="866" spans="4:15" ht="11.1" customHeight="1" x14ac:dyDescent="0.25">
      <c r="D866" s="137">
        <v>1</v>
      </c>
      <c r="E866" s="137"/>
      <c r="G866" s="141">
        <v>5043032</v>
      </c>
      <c r="H866" s="137" t="s">
        <v>855</v>
      </c>
      <c r="I866" s="137" t="s">
        <v>182</v>
      </c>
      <c r="J866" s="142">
        <v>3</v>
      </c>
      <c r="K866" s="142"/>
      <c r="L866" s="143">
        <v>72.599999999999994</v>
      </c>
      <c r="N866" s="143">
        <f t="shared" si="13"/>
        <v>217.79999999999998</v>
      </c>
      <c r="O866" s="149"/>
    </row>
    <row r="867" spans="4:15" ht="11.1" customHeight="1" x14ac:dyDescent="0.25">
      <c r="D867" s="137">
        <v>1</v>
      </c>
      <c r="E867" s="137"/>
      <c r="G867" s="141">
        <v>5046726</v>
      </c>
      <c r="H867" s="137" t="s">
        <v>956</v>
      </c>
      <c r="I867" s="137" t="s">
        <v>245</v>
      </c>
      <c r="J867" s="142">
        <v>1</v>
      </c>
      <c r="K867" s="142"/>
      <c r="L867" s="143">
        <v>80.120149999999995</v>
      </c>
      <c r="N867" s="143">
        <f t="shared" si="13"/>
        <v>80.120149999999995</v>
      </c>
      <c r="O867" s="149"/>
    </row>
    <row r="868" spans="4:15" ht="11.1" customHeight="1" x14ac:dyDescent="0.25">
      <c r="D868" s="137">
        <v>2</v>
      </c>
      <c r="E868" s="137"/>
      <c r="G868" s="141">
        <v>5046727</v>
      </c>
      <c r="H868" s="137" t="s">
        <v>957</v>
      </c>
      <c r="I868" s="137" t="s">
        <v>245</v>
      </c>
      <c r="J868" s="142">
        <v>4</v>
      </c>
      <c r="K868" s="142"/>
      <c r="L868" s="143">
        <v>19.510149999999999</v>
      </c>
      <c r="N868" s="143">
        <f t="shared" si="13"/>
        <v>78.040599999999998</v>
      </c>
      <c r="O868" s="149"/>
    </row>
    <row r="869" spans="4:15" ht="11.1" customHeight="1" x14ac:dyDescent="0.25">
      <c r="D869" s="137">
        <v>1</v>
      </c>
      <c r="E869" s="137"/>
      <c r="G869" s="141">
        <v>5046187</v>
      </c>
      <c r="H869" s="137" t="s">
        <v>958</v>
      </c>
      <c r="I869" s="137" t="s">
        <v>178</v>
      </c>
      <c r="J869" s="142">
        <v>2</v>
      </c>
      <c r="K869" s="142"/>
      <c r="L869" s="143">
        <v>284.11767999999995</v>
      </c>
      <c r="N869" s="143">
        <f t="shared" si="13"/>
        <v>568.2353599999999</v>
      </c>
      <c r="O869" s="149"/>
    </row>
    <row r="870" spans="4:15" ht="11.1" customHeight="1" x14ac:dyDescent="0.25">
      <c r="D870" s="137">
        <v>2</v>
      </c>
      <c r="E870" s="137"/>
      <c r="G870" s="141">
        <v>5046188</v>
      </c>
      <c r="H870" s="137" t="s">
        <v>959</v>
      </c>
      <c r="I870" s="137" t="s">
        <v>178</v>
      </c>
      <c r="J870" s="142">
        <v>2</v>
      </c>
      <c r="K870" s="142"/>
      <c r="L870" s="143">
        <v>95.280239999999992</v>
      </c>
      <c r="N870" s="143">
        <f t="shared" si="13"/>
        <v>190.56047999999998</v>
      </c>
      <c r="O870" s="149"/>
    </row>
    <row r="871" spans="4:15" ht="11.1" customHeight="1" x14ac:dyDescent="0.25">
      <c r="D871" s="137">
        <v>3</v>
      </c>
      <c r="E871" s="137"/>
      <c r="G871" s="141">
        <v>5046189</v>
      </c>
      <c r="H871" s="137" t="s">
        <v>960</v>
      </c>
      <c r="I871" s="137" t="s">
        <v>178</v>
      </c>
      <c r="J871" s="142">
        <v>1</v>
      </c>
      <c r="K871" s="142"/>
      <c r="L871" s="143">
        <v>26.978160000000003</v>
      </c>
      <c r="N871" s="143">
        <f t="shared" si="13"/>
        <v>26.978160000000003</v>
      </c>
      <c r="O871" s="149"/>
    </row>
    <row r="872" spans="4:15" ht="11.1" customHeight="1" x14ac:dyDescent="0.25">
      <c r="D872" s="137">
        <v>4</v>
      </c>
      <c r="E872" s="137"/>
      <c r="G872" s="141">
        <v>5046190</v>
      </c>
      <c r="H872" s="137" t="s">
        <v>961</v>
      </c>
      <c r="I872" s="137" t="s">
        <v>242</v>
      </c>
      <c r="J872" s="142">
        <v>1</v>
      </c>
      <c r="K872" s="142"/>
      <c r="L872" s="143">
        <v>25.797200000000004</v>
      </c>
      <c r="N872" s="143">
        <f t="shared" si="13"/>
        <v>25.797200000000004</v>
      </c>
      <c r="O872" s="149"/>
    </row>
    <row r="873" spans="4:15" ht="11.1" customHeight="1" x14ac:dyDescent="0.25">
      <c r="D873" s="137">
        <v>5</v>
      </c>
      <c r="E873" s="137"/>
      <c r="G873" s="141">
        <v>5046192</v>
      </c>
      <c r="H873" s="137" t="s">
        <v>962</v>
      </c>
      <c r="I873" s="137" t="s">
        <v>178</v>
      </c>
      <c r="J873" s="142">
        <v>4</v>
      </c>
      <c r="K873" s="142"/>
      <c r="L873" s="143">
        <v>18.0532</v>
      </c>
      <c r="N873" s="143">
        <f t="shared" si="13"/>
        <v>72.212800000000001</v>
      </c>
      <c r="O873" s="149"/>
    </row>
    <row r="874" spans="4:15" ht="11.1" customHeight="1" x14ac:dyDescent="0.25">
      <c r="D874" s="137">
        <v>1</v>
      </c>
      <c r="E874" s="137"/>
      <c r="G874" s="141">
        <v>5046191</v>
      </c>
      <c r="H874" s="137" t="s">
        <v>963</v>
      </c>
      <c r="I874" s="137" t="s">
        <v>182</v>
      </c>
      <c r="J874" s="142">
        <v>4</v>
      </c>
      <c r="K874" s="142"/>
      <c r="L874" s="143">
        <v>72.599999999999994</v>
      </c>
      <c r="N874" s="143">
        <f t="shared" si="13"/>
        <v>290.39999999999998</v>
      </c>
      <c r="O874" s="149"/>
    </row>
    <row r="875" spans="4:15" ht="11.1" customHeight="1" x14ac:dyDescent="0.25">
      <c r="D875" s="137">
        <v>1</v>
      </c>
      <c r="E875" s="137"/>
      <c r="G875" s="141">
        <v>5046210</v>
      </c>
      <c r="H875" s="137" t="s">
        <v>964</v>
      </c>
      <c r="I875" s="137" t="s">
        <v>178</v>
      </c>
      <c r="J875" s="142">
        <v>1</v>
      </c>
      <c r="K875" s="142"/>
      <c r="L875" s="143">
        <v>2467.4900799999996</v>
      </c>
      <c r="N875" s="143">
        <f t="shared" si="13"/>
        <v>2467.4900799999996</v>
      </c>
      <c r="O875" s="149"/>
    </row>
    <row r="876" spans="4:15" ht="11.1" customHeight="1" x14ac:dyDescent="0.25">
      <c r="D876" s="137">
        <v>1</v>
      </c>
      <c r="E876" s="137"/>
      <c r="G876" s="141">
        <v>5045329</v>
      </c>
      <c r="H876" s="137" t="s">
        <v>906</v>
      </c>
      <c r="I876" s="137" t="s">
        <v>182</v>
      </c>
      <c r="J876" s="142">
        <v>7</v>
      </c>
      <c r="K876" s="142"/>
      <c r="L876" s="143">
        <v>72.599999999999994</v>
      </c>
      <c r="N876" s="143">
        <f t="shared" si="13"/>
        <v>508.19999999999993</v>
      </c>
      <c r="O876" s="149"/>
    </row>
    <row r="877" spans="4:15" ht="11.1" customHeight="1" x14ac:dyDescent="0.25">
      <c r="D877" s="137">
        <v>1</v>
      </c>
      <c r="E877" s="137"/>
      <c r="G877" s="141">
        <v>5046410</v>
      </c>
      <c r="H877" s="137" t="s">
        <v>965</v>
      </c>
      <c r="I877" s="137" t="s">
        <v>178</v>
      </c>
      <c r="J877" s="142">
        <v>4</v>
      </c>
      <c r="K877" s="142"/>
      <c r="L877" s="143">
        <v>38.255359999999996</v>
      </c>
      <c r="N877" s="143">
        <f t="shared" si="13"/>
        <v>153.02143999999998</v>
      </c>
      <c r="O877" s="149"/>
    </row>
    <row r="878" spans="4:15" ht="11.1" customHeight="1" x14ac:dyDescent="0.25">
      <c r="D878" s="137">
        <v>2</v>
      </c>
      <c r="E878" s="137"/>
      <c r="G878" s="141">
        <v>5046411</v>
      </c>
      <c r="H878" s="137" t="s">
        <v>966</v>
      </c>
      <c r="I878" s="137" t="s">
        <v>178</v>
      </c>
      <c r="J878" s="142">
        <v>1</v>
      </c>
      <c r="K878" s="142"/>
      <c r="L878" s="143">
        <v>189.36984000000001</v>
      </c>
      <c r="N878" s="143">
        <f t="shared" si="13"/>
        <v>189.36984000000001</v>
      </c>
      <c r="O878" s="149"/>
    </row>
    <row r="879" spans="4:15" ht="11.1" customHeight="1" x14ac:dyDescent="0.25">
      <c r="D879" s="137">
        <v>3</v>
      </c>
      <c r="E879" s="137"/>
      <c r="G879" s="141">
        <v>5046412</v>
      </c>
      <c r="H879" s="137" t="s">
        <v>967</v>
      </c>
      <c r="I879" s="137" t="s">
        <v>178</v>
      </c>
      <c r="J879" s="142">
        <v>1</v>
      </c>
      <c r="K879" s="142"/>
      <c r="L879" s="143">
        <v>61.884240000000005</v>
      </c>
      <c r="N879" s="143">
        <f t="shared" si="13"/>
        <v>61.884240000000005</v>
      </c>
      <c r="O879" s="149"/>
    </row>
    <row r="880" spans="4:15" ht="11.1" customHeight="1" x14ac:dyDescent="0.25">
      <c r="D880" s="137">
        <v>4</v>
      </c>
      <c r="E880" s="137"/>
      <c r="G880" s="141">
        <v>5046413</v>
      </c>
      <c r="H880" s="137" t="s">
        <v>968</v>
      </c>
      <c r="I880" s="137" t="s">
        <v>178</v>
      </c>
      <c r="J880" s="142">
        <v>1</v>
      </c>
      <c r="K880" s="142"/>
      <c r="L880" s="143">
        <v>31.043759999999999</v>
      </c>
      <c r="N880" s="143">
        <f t="shared" si="13"/>
        <v>31.043759999999999</v>
      </c>
      <c r="O880" s="149"/>
    </row>
    <row r="881" spans="1:15" ht="11.1" customHeight="1" x14ac:dyDescent="0.25">
      <c r="D881" s="137">
        <v>1</v>
      </c>
      <c r="E881" s="137"/>
      <c r="G881" s="141">
        <v>5046414</v>
      </c>
      <c r="H881" s="137" t="s">
        <v>969</v>
      </c>
      <c r="I881" s="137" t="s">
        <v>182</v>
      </c>
      <c r="J881" s="142">
        <v>3</v>
      </c>
      <c r="K881" s="142"/>
      <c r="L881" s="143">
        <v>72.599999999999994</v>
      </c>
      <c r="N881" s="143">
        <f t="shared" si="13"/>
        <v>217.79999999999998</v>
      </c>
      <c r="O881" s="149"/>
    </row>
    <row r="882" spans="1:15" ht="11.1" customHeight="1" x14ac:dyDescent="0.25">
      <c r="D882" s="137">
        <v>1</v>
      </c>
      <c r="E882" s="137"/>
      <c r="G882" s="141">
        <v>5046558</v>
      </c>
      <c r="H882" s="137" t="s">
        <v>970</v>
      </c>
      <c r="I882" s="137" t="s">
        <v>178</v>
      </c>
      <c r="J882" s="142">
        <v>1</v>
      </c>
      <c r="K882" s="142"/>
      <c r="L882" s="143">
        <v>68.805440000000004</v>
      </c>
      <c r="N882" s="143">
        <f t="shared" si="13"/>
        <v>68.805440000000004</v>
      </c>
      <c r="O882" s="149"/>
    </row>
    <row r="883" spans="1:15" ht="11.1" customHeight="1" x14ac:dyDescent="0.25">
      <c r="D883" s="137">
        <v>1</v>
      </c>
      <c r="E883" s="137"/>
      <c r="G883" s="141">
        <v>5046559</v>
      </c>
      <c r="H883" s="137" t="s">
        <v>971</v>
      </c>
      <c r="I883" s="137" t="s">
        <v>242</v>
      </c>
      <c r="J883" s="142">
        <v>4</v>
      </c>
      <c r="K883" s="142"/>
      <c r="L883" s="143">
        <v>72.599999999999994</v>
      </c>
      <c r="N883" s="143">
        <f t="shared" si="13"/>
        <v>290.39999999999998</v>
      </c>
    </row>
    <row r="884" spans="1:15" ht="10.35" customHeight="1" x14ac:dyDescent="0.25">
      <c r="N884" s="143"/>
    </row>
    <row r="885" spans="1:15" ht="15" customHeight="1" x14ac:dyDescent="0.25">
      <c r="I885" s="138"/>
      <c r="J885" s="142"/>
      <c r="K885" s="142"/>
      <c r="N885" s="143"/>
      <c r="O885" s="134">
        <f>SUM(N737:N883)</f>
        <v>57212.177549999986</v>
      </c>
    </row>
    <row r="886" spans="1:15" ht="10.35" customHeight="1" x14ac:dyDescent="0.25">
      <c r="N886" s="143"/>
    </row>
    <row r="887" spans="1:15" ht="17.25" customHeight="1" x14ac:dyDescent="0.25">
      <c r="A887" s="138" t="s">
        <v>972</v>
      </c>
      <c r="N887" s="143"/>
    </row>
    <row r="888" spans="1:15" ht="11.1" customHeight="1" x14ac:dyDescent="0.25">
      <c r="D888" s="137">
        <v>1</v>
      </c>
      <c r="E888" s="137"/>
      <c r="G888" s="141">
        <v>5043153</v>
      </c>
      <c r="H888" s="137" t="s">
        <v>973</v>
      </c>
      <c r="I888" s="137" t="s">
        <v>178</v>
      </c>
      <c r="J888" s="142">
        <v>1</v>
      </c>
      <c r="K888" s="142"/>
      <c r="L888" s="143">
        <v>94.089600000000004</v>
      </c>
      <c r="N888" s="143">
        <f t="shared" si="13"/>
        <v>94.089600000000004</v>
      </c>
    </row>
    <row r="889" spans="1:15" ht="11.1" customHeight="1" x14ac:dyDescent="0.25">
      <c r="D889" s="137">
        <v>2</v>
      </c>
      <c r="E889" s="137"/>
      <c r="G889" s="141">
        <v>5043154</v>
      </c>
      <c r="H889" s="137" t="s">
        <v>974</v>
      </c>
      <c r="I889" s="137" t="s">
        <v>178</v>
      </c>
      <c r="J889" s="142">
        <v>1</v>
      </c>
      <c r="K889" s="142"/>
      <c r="L889" s="143">
        <v>87.487840000000006</v>
      </c>
      <c r="N889" s="143">
        <f t="shared" si="13"/>
        <v>87.487840000000006</v>
      </c>
    </row>
    <row r="890" spans="1:15" ht="11.1" customHeight="1" x14ac:dyDescent="0.25">
      <c r="D890" s="137">
        <v>3</v>
      </c>
      <c r="E890" s="137"/>
      <c r="G890" s="141">
        <v>5043155</v>
      </c>
      <c r="H890" s="137" t="s">
        <v>975</v>
      </c>
      <c r="I890" s="137" t="s">
        <v>178</v>
      </c>
      <c r="J890" s="142">
        <v>1</v>
      </c>
      <c r="K890" s="142"/>
      <c r="L890" s="143">
        <v>87.933120000000002</v>
      </c>
      <c r="N890" s="143">
        <f t="shared" si="13"/>
        <v>87.933120000000002</v>
      </c>
    </row>
    <row r="891" spans="1:15" ht="11.1" customHeight="1" x14ac:dyDescent="0.25">
      <c r="D891" s="137">
        <v>4</v>
      </c>
      <c r="E891" s="137"/>
      <c r="G891" s="141">
        <v>5043156</v>
      </c>
      <c r="H891" s="137" t="s">
        <v>976</v>
      </c>
      <c r="I891" s="137" t="s">
        <v>178</v>
      </c>
      <c r="J891" s="142">
        <v>2</v>
      </c>
      <c r="K891" s="142"/>
      <c r="L891" s="143">
        <v>121.03872000000001</v>
      </c>
      <c r="N891" s="143">
        <f t="shared" si="13"/>
        <v>242.07744000000002</v>
      </c>
    </row>
    <row r="892" spans="1:15" ht="11.1" customHeight="1" x14ac:dyDescent="0.25">
      <c r="D892" s="137">
        <v>5</v>
      </c>
      <c r="E892" s="137"/>
      <c r="G892" s="141">
        <v>5043157</v>
      </c>
      <c r="H892" s="137" t="s">
        <v>977</v>
      </c>
      <c r="I892" s="137" t="s">
        <v>178</v>
      </c>
      <c r="J892" s="142">
        <v>2</v>
      </c>
      <c r="K892" s="142"/>
      <c r="L892" s="143">
        <v>99.094160000000002</v>
      </c>
      <c r="N892" s="143">
        <f t="shared" si="13"/>
        <v>198.18832</v>
      </c>
    </row>
    <row r="893" spans="1:15" ht="10.35" customHeight="1" x14ac:dyDescent="0.25">
      <c r="L893" s="131">
        <v>0</v>
      </c>
      <c r="N893" s="143">
        <f t="shared" si="13"/>
        <v>0</v>
      </c>
    </row>
    <row r="894" spans="1:15" ht="11.1" customHeight="1" x14ac:dyDescent="0.25">
      <c r="D894" s="137">
        <v>1</v>
      </c>
      <c r="E894" s="137"/>
      <c r="G894" s="141">
        <v>5043158</v>
      </c>
      <c r="H894" s="137" t="s">
        <v>978</v>
      </c>
      <c r="I894" s="137" t="s">
        <v>245</v>
      </c>
      <c r="J894" s="142">
        <v>4</v>
      </c>
      <c r="K894" s="142"/>
      <c r="L894" s="143">
        <v>18.072559999999999</v>
      </c>
      <c r="N894" s="143">
        <f t="shared" si="13"/>
        <v>72.290239999999997</v>
      </c>
    </row>
    <row r="895" spans="1:15" ht="11.1" customHeight="1" x14ac:dyDescent="0.25">
      <c r="D895" s="137">
        <v>2</v>
      </c>
      <c r="E895" s="137"/>
      <c r="G895" s="141">
        <v>5043159</v>
      </c>
      <c r="H895" s="137" t="s">
        <v>979</v>
      </c>
      <c r="I895" s="137" t="s">
        <v>245</v>
      </c>
      <c r="J895" s="142">
        <v>1</v>
      </c>
      <c r="K895" s="142"/>
      <c r="L895" s="143">
        <v>74.216560000000001</v>
      </c>
      <c r="N895" s="143">
        <f t="shared" si="13"/>
        <v>74.216560000000001</v>
      </c>
    </row>
    <row r="896" spans="1:15" ht="11.1" customHeight="1" x14ac:dyDescent="0.25">
      <c r="D896" s="137">
        <v>3</v>
      </c>
      <c r="E896" s="137"/>
      <c r="G896" s="141">
        <v>5043160</v>
      </c>
      <c r="H896" s="137" t="s">
        <v>980</v>
      </c>
      <c r="I896" s="137" t="s">
        <v>182</v>
      </c>
      <c r="J896" s="142">
        <v>6</v>
      </c>
      <c r="K896" s="142"/>
      <c r="L896" s="143">
        <v>72.599999999999994</v>
      </c>
      <c r="N896" s="143">
        <f t="shared" si="13"/>
        <v>435.59999999999997</v>
      </c>
      <c r="O896" s="149"/>
    </row>
    <row r="897" spans="4:15" ht="11.1" customHeight="1" x14ac:dyDescent="0.25">
      <c r="D897" s="137">
        <v>4</v>
      </c>
      <c r="E897" s="137"/>
      <c r="G897" s="141">
        <v>5043161</v>
      </c>
      <c r="H897" s="137" t="s">
        <v>981</v>
      </c>
      <c r="I897" s="137" t="s">
        <v>245</v>
      </c>
      <c r="J897" s="142">
        <v>1</v>
      </c>
      <c r="K897" s="142"/>
      <c r="L897" s="143">
        <v>62.92</v>
      </c>
      <c r="N897" s="143">
        <f t="shared" si="13"/>
        <v>62.92</v>
      </c>
      <c r="O897" s="149"/>
    </row>
    <row r="898" spans="4:15" ht="11.1" customHeight="1" x14ac:dyDescent="0.25">
      <c r="D898" s="137">
        <v>1</v>
      </c>
      <c r="E898" s="137"/>
      <c r="G898" s="141">
        <v>5043985</v>
      </c>
      <c r="H898" s="137" t="s">
        <v>982</v>
      </c>
      <c r="I898" s="137" t="s">
        <v>178</v>
      </c>
      <c r="J898" s="142">
        <v>4</v>
      </c>
      <c r="K898" s="142"/>
      <c r="L898" s="143">
        <v>9.4476800000000019</v>
      </c>
      <c r="N898" s="143">
        <f t="shared" si="13"/>
        <v>37.790720000000007</v>
      </c>
      <c r="O898" s="149"/>
    </row>
    <row r="899" spans="4:15" ht="11.1" customHeight="1" x14ac:dyDescent="0.25">
      <c r="D899" s="137">
        <v>1</v>
      </c>
      <c r="E899" s="137"/>
      <c r="G899" s="141">
        <v>5043995</v>
      </c>
      <c r="H899" s="137" t="s">
        <v>983</v>
      </c>
      <c r="I899" s="137" t="s">
        <v>245</v>
      </c>
      <c r="J899" s="142">
        <v>1</v>
      </c>
      <c r="K899" s="142"/>
      <c r="L899" s="143">
        <v>87.12</v>
      </c>
      <c r="N899" s="143">
        <f t="shared" si="13"/>
        <v>87.12</v>
      </c>
      <c r="O899" s="149"/>
    </row>
    <row r="900" spans="4:15" ht="11.1" customHeight="1" x14ac:dyDescent="0.25">
      <c r="D900" s="137">
        <v>2</v>
      </c>
      <c r="E900" s="137"/>
      <c r="G900" s="141">
        <v>5043998</v>
      </c>
      <c r="H900" s="137" t="s">
        <v>984</v>
      </c>
      <c r="I900" s="137" t="s">
        <v>182</v>
      </c>
      <c r="J900" s="142">
        <v>3</v>
      </c>
      <c r="K900" s="142"/>
      <c r="L900" s="143">
        <v>72.599999999999994</v>
      </c>
      <c r="N900" s="143">
        <f t="shared" si="13"/>
        <v>217.79999999999998</v>
      </c>
      <c r="O900" s="149"/>
    </row>
    <row r="901" spans="4:15" ht="11.1" customHeight="1" x14ac:dyDescent="0.25">
      <c r="D901" s="137">
        <v>1</v>
      </c>
      <c r="E901" s="137"/>
      <c r="G901" s="141">
        <v>5043996</v>
      </c>
      <c r="H901" s="137" t="s">
        <v>985</v>
      </c>
      <c r="I901" s="137" t="s">
        <v>178</v>
      </c>
      <c r="J901" s="142">
        <v>2</v>
      </c>
      <c r="K901" s="142"/>
      <c r="L901" s="143">
        <v>14.394159999999999</v>
      </c>
      <c r="N901" s="143">
        <f t="shared" si="13"/>
        <v>28.788319999999999</v>
      </c>
      <c r="O901" s="149"/>
    </row>
    <row r="902" spans="4:15" ht="11.1" customHeight="1" x14ac:dyDescent="0.25">
      <c r="D902" s="137">
        <v>2</v>
      </c>
      <c r="E902" s="137"/>
      <c r="G902" s="141">
        <v>5043997</v>
      </c>
      <c r="H902" s="137" t="s">
        <v>986</v>
      </c>
      <c r="I902" s="137" t="s">
        <v>178</v>
      </c>
      <c r="J902" s="142">
        <v>3</v>
      </c>
      <c r="K902" s="142"/>
      <c r="L902" s="143">
        <v>2.7103999999999999</v>
      </c>
      <c r="N902" s="143">
        <f t="shared" si="13"/>
        <v>8.1311999999999998</v>
      </c>
      <c r="O902" s="149"/>
    </row>
    <row r="903" spans="4:15" ht="11.1" customHeight="1" x14ac:dyDescent="0.25">
      <c r="D903" s="137">
        <v>1</v>
      </c>
      <c r="E903" s="137"/>
      <c r="G903" s="141">
        <v>5044264</v>
      </c>
      <c r="H903" s="137" t="s">
        <v>987</v>
      </c>
      <c r="I903" s="137" t="s">
        <v>178</v>
      </c>
      <c r="J903" s="142">
        <v>1</v>
      </c>
      <c r="K903" s="142"/>
      <c r="L903" s="143">
        <v>25.971439999999998</v>
      </c>
      <c r="N903" s="143">
        <f t="shared" si="13"/>
        <v>25.971439999999998</v>
      </c>
      <c r="O903" s="149"/>
    </row>
    <row r="904" spans="4:15" ht="11.1" customHeight="1" x14ac:dyDescent="0.25">
      <c r="D904" s="137">
        <v>2</v>
      </c>
      <c r="E904" s="137"/>
      <c r="G904" s="141">
        <v>5044265</v>
      </c>
      <c r="H904" s="137" t="s">
        <v>988</v>
      </c>
      <c r="I904" s="137" t="s">
        <v>178</v>
      </c>
      <c r="J904" s="142">
        <v>4</v>
      </c>
      <c r="K904" s="142"/>
      <c r="L904" s="143">
        <v>29.698239999999998</v>
      </c>
      <c r="N904" s="143">
        <f t="shared" si="13"/>
        <v>118.79295999999999</v>
      </c>
      <c r="O904" s="149"/>
    </row>
    <row r="905" spans="4:15" ht="11.1" customHeight="1" x14ac:dyDescent="0.25">
      <c r="D905" s="137">
        <v>3</v>
      </c>
      <c r="E905" s="137"/>
      <c r="G905" s="141">
        <v>5044266</v>
      </c>
      <c r="H905" s="137" t="s">
        <v>989</v>
      </c>
      <c r="I905" s="137" t="s">
        <v>178</v>
      </c>
      <c r="J905" s="142">
        <v>1</v>
      </c>
      <c r="K905" s="142"/>
      <c r="L905" s="143">
        <v>27.365360000000003</v>
      </c>
      <c r="N905" s="143">
        <f t="shared" si="13"/>
        <v>27.365360000000003</v>
      </c>
      <c r="O905" s="149"/>
    </row>
    <row r="906" spans="4:15" ht="11.1" customHeight="1" x14ac:dyDescent="0.25">
      <c r="D906" s="137">
        <v>4</v>
      </c>
      <c r="E906" s="137"/>
      <c r="G906" s="141">
        <v>5044267</v>
      </c>
      <c r="H906" s="137" t="s">
        <v>990</v>
      </c>
      <c r="I906" s="137" t="s">
        <v>178</v>
      </c>
      <c r="J906" s="142">
        <v>1</v>
      </c>
      <c r="K906" s="142"/>
      <c r="L906" s="143">
        <v>145.34520000000001</v>
      </c>
      <c r="N906" s="143">
        <f t="shared" si="13"/>
        <v>145.34520000000001</v>
      </c>
      <c r="O906" s="149"/>
    </row>
    <row r="907" spans="4:15" ht="11.1" customHeight="1" x14ac:dyDescent="0.25">
      <c r="D907" s="137">
        <v>5</v>
      </c>
      <c r="E907" s="137"/>
      <c r="G907" s="141">
        <v>5044268</v>
      </c>
      <c r="H907" s="137" t="s">
        <v>991</v>
      </c>
      <c r="I907" s="137" t="s">
        <v>178</v>
      </c>
      <c r="J907" s="142">
        <v>1</v>
      </c>
      <c r="K907" s="142"/>
      <c r="L907" s="143">
        <v>282.62696</v>
      </c>
      <c r="N907" s="143">
        <f t="shared" si="13"/>
        <v>282.62696</v>
      </c>
      <c r="O907" s="149"/>
    </row>
    <row r="908" spans="4:15" ht="11.1" customHeight="1" x14ac:dyDescent="0.25">
      <c r="D908" s="137">
        <v>6</v>
      </c>
      <c r="E908" s="137"/>
      <c r="G908" s="141">
        <v>5044269</v>
      </c>
      <c r="H908" s="137" t="s">
        <v>992</v>
      </c>
      <c r="I908" s="137" t="s">
        <v>178</v>
      </c>
      <c r="J908" s="142">
        <v>2</v>
      </c>
      <c r="K908" s="142"/>
      <c r="L908" s="143">
        <v>31.53744</v>
      </c>
      <c r="N908" s="143">
        <f t="shared" si="13"/>
        <v>63.07488</v>
      </c>
      <c r="O908" s="149"/>
    </row>
    <row r="909" spans="4:15" ht="11.1" customHeight="1" x14ac:dyDescent="0.25">
      <c r="D909" s="137">
        <v>7</v>
      </c>
      <c r="E909" s="137"/>
      <c r="G909" s="141">
        <v>5044270</v>
      </c>
      <c r="H909" s="137" t="s">
        <v>993</v>
      </c>
      <c r="I909" s="137" t="s">
        <v>178</v>
      </c>
      <c r="J909" s="142">
        <v>2</v>
      </c>
      <c r="K909" s="142"/>
      <c r="L909" s="143">
        <v>270.45920000000001</v>
      </c>
      <c r="N909" s="143">
        <f t="shared" si="13"/>
        <v>540.91840000000002</v>
      </c>
      <c r="O909" s="149"/>
    </row>
    <row r="910" spans="4:15" ht="11.1" customHeight="1" x14ac:dyDescent="0.25">
      <c r="D910" s="137">
        <v>8</v>
      </c>
      <c r="E910" s="137"/>
      <c r="G910" s="141">
        <v>5044271</v>
      </c>
      <c r="H910" s="137" t="s">
        <v>994</v>
      </c>
      <c r="I910" s="137" t="s">
        <v>178</v>
      </c>
      <c r="J910" s="142">
        <v>2</v>
      </c>
      <c r="K910" s="142"/>
      <c r="L910" s="143">
        <v>287.69927999999999</v>
      </c>
      <c r="N910" s="143">
        <f t="shared" si="13"/>
        <v>575.39855999999997</v>
      </c>
      <c r="O910" s="149"/>
    </row>
    <row r="911" spans="4:15" ht="11.1" customHeight="1" x14ac:dyDescent="0.25">
      <c r="D911" s="137">
        <v>9</v>
      </c>
      <c r="E911" s="137"/>
      <c r="G911" s="141">
        <v>5044272</v>
      </c>
      <c r="H911" s="137" t="s">
        <v>995</v>
      </c>
      <c r="I911" s="137" t="s">
        <v>178</v>
      </c>
      <c r="J911" s="142">
        <v>1</v>
      </c>
      <c r="K911" s="142"/>
      <c r="L911" s="143">
        <v>63.191040000000001</v>
      </c>
      <c r="N911" s="143">
        <f t="shared" ref="N911:N974" si="14">L911*J911</f>
        <v>63.191040000000001</v>
      </c>
      <c r="O911" s="149"/>
    </row>
    <row r="912" spans="4:15" ht="11.1" customHeight="1" x14ac:dyDescent="0.25">
      <c r="D912" s="137">
        <v>10</v>
      </c>
      <c r="E912" s="137"/>
      <c r="G912" s="141">
        <v>5044273</v>
      </c>
      <c r="H912" s="137" t="s">
        <v>996</v>
      </c>
      <c r="I912" s="137" t="s">
        <v>178</v>
      </c>
      <c r="J912" s="142">
        <v>1</v>
      </c>
      <c r="K912" s="142"/>
      <c r="L912" s="143">
        <v>51.41048</v>
      </c>
      <c r="N912" s="143">
        <f t="shared" si="14"/>
        <v>51.41048</v>
      </c>
      <c r="O912" s="149"/>
    </row>
    <row r="913" spans="4:15" ht="11.1" customHeight="1" x14ac:dyDescent="0.25">
      <c r="D913" s="137">
        <v>11</v>
      </c>
      <c r="E913" s="137"/>
      <c r="G913" s="141">
        <v>5044274</v>
      </c>
      <c r="H913" s="137" t="s">
        <v>997</v>
      </c>
      <c r="I913" s="137" t="s">
        <v>178</v>
      </c>
      <c r="J913" s="142">
        <v>2</v>
      </c>
      <c r="K913" s="142"/>
      <c r="L913" s="143">
        <v>136.20728</v>
      </c>
      <c r="N913" s="143">
        <f t="shared" si="14"/>
        <v>272.41455999999999</v>
      </c>
      <c r="O913" s="149"/>
    </row>
    <row r="914" spans="4:15" ht="11.1" customHeight="1" x14ac:dyDescent="0.25">
      <c r="D914" s="137">
        <v>12</v>
      </c>
      <c r="E914" s="137"/>
      <c r="G914" s="141">
        <v>5044275</v>
      </c>
      <c r="H914" s="137" t="s">
        <v>998</v>
      </c>
      <c r="I914" s="137" t="s">
        <v>178</v>
      </c>
      <c r="J914" s="142">
        <v>2</v>
      </c>
      <c r="K914" s="142"/>
      <c r="L914" s="143">
        <v>23.67728</v>
      </c>
      <c r="N914" s="143">
        <f t="shared" si="14"/>
        <v>47.354559999999999</v>
      </c>
      <c r="O914" s="149"/>
    </row>
    <row r="915" spans="4:15" ht="11.1" customHeight="1" x14ac:dyDescent="0.25">
      <c r="D915" s="137">
        <v>13</v>
      </c>
      <c r="E915" s="137"/>
      <c r="G915" s="141">
        <v>5044276</v>
      </c>
      <c r="H915" s="137" t="s">
        <v>999</v>
      </c>
      <c r="I915" s="137" t="s">
        <v>178</v>
      </c>
      <c r="J915" s="142">
        <v>2</v>
      </c>
      <c r="K915" s="142"/>
      <c r="L915" s="143">
        <v>110.42944</v>
      </c>
      <c r="N915" s="143">
        <f t="shared" si="14"/>
        <v>220.85888</v>
      </c>
      <c r="O915" s="149"/>
    </row>
    <row r="916" spans="4:15" ht="11.1" customHeight="1" x14ac:dyDescent="0.25">
      <c r="D916" s="137">
        <v>14</v>
      </c>
      <c r="E916" s="137"/>
      <c r="G916" s="141">
        <v>5044279</v>
      </c>
      <c r="H916" s="137" t="s">
        <v>1000</v>
      </c>
      <c r="I916" s="137" t="s">
        <v>178</v>
      </c>
      <c r="J916" s="142">
        <v>2</v>
      </c>
      <c r="K916" s="142"/>
      <c r="L916" s="143">
        <v>8.1796000000000006</v>
      </c>
      <c r="N916" s="143">
        <f t="shared" si="14"/>
        <v>16.359200000000001</v>
      </c>
      <c r="O916" s="149"/>
    </row>
    <row r="917" spans="4:15" ht="11.1" customHeight="1" x14ac:dyDescent="0.25">
      <c r="D917" s="137">
        <v>1</v>
      </c>
      <c r="E917" s="137"/>
      <c r="G917" s="141">
        <v>5044492</v>
      </c>
      <c r="H917" s="137" t="s">
        <v>1001</v>
      </c>
      <c r="I917" s="137" t="s">
        <v>182</v>
      </c>
      <c r="J917" s="142">
        <v>8</v>
      </c>
      <c r="K917" s="142"/>
      <c r="L917" s="143">
        <v>72.599999999999994</v>
      </c>
      <c r="N917" s="143">
        <f t="shared" si="14"/>
        <v>580.79999999999995</v>
      </c>
      <c r="O917" s="149"/>
    </row>
    <row r="918" spans="4:15" ht="11.1" customHeight="1" x14ac:dyDescent="0.25">
      <c r="D918" s="137">
        <v>1</v>
      </c>
      <c r="E918" s="137"/>
      <c r="G918" s="141">
        <v>5044659</v>
      </c>
      <c r="H918" s="137" t="s">
        <v>1002</v>
      </c>
      <c r="I918" s="137" t="s">
        <v>178</v>
      </c>
      <c r="J918" s="142">
        <v>4</v>
      </c>
      <c r="K918" s="142"/>
      <c r="L918" s="143">
        <v>135.28767999999999</v>
      </c>
      <c r="N918" s="143">
        <f t="shared" si="14"/>
        <v>541.15071999999998</v>
      </c>
      <c r="O918" s="149"/>
    </row>
    <row r="919" spans="4:15" ht="11.1" customHeight="1" x14ac:dyDescent="0.25">
      <c r="D919" s="137">
        <v>2</v>
      </c>
      <c r="E919" s="137"/>
      <c r="G919" s="141">
        <v>5044660</v>
      </c>
      <c r="H919" s="137" t="s">
        <v>1003</v>
      </c>
      <c r="I919" s="137" t="s">
        <v>178</v>
      </c>
      <c r="J919" s="142">
        <v>1</v>
      </c>
      <c r="K919" s="142"/>
      <c r="L919" s="143">
        <v>209.93016</v>
      </c>
      <c r="N919" s="143">
        <f t="shared" si="14"/>
        <v>209.93016</v>
      </c>
      <c r="O919" s="149"/>
    </row>
    <row r="920" spans="4:15" ht="11.1" customHeight="1" x14ac:dyDescent="0.25">
      <c r="D920" s="137">
        <v>3</v>
      </c>
      <c r="E920" s="137"/>
      <c r="G920" s="141">
        <v>5044661</v>
      </c>
      <c r="H920" s="137" t="s">
        <v>1004</v>
      </c>
      <c r="I920" s="137" t="s">
        <v>178</v>
      </c>
      <c r="J920" s="142">
        <v>1</v>
      </c>
      <c r="K920" s="142"/>
      <c r="L920" s="143">
        <v>370.94728000000003</v>
      </c>
      <c r="N920" s="143">
        <f t="shared" si="14"/>
        <v>370.94728000000003</v>
      </c>
      <c r="O920" s="149"/>
    </row>
    <row r="921" spans="4:15" ht="11.1" customHeight="1" x14ac:dyDescent="0.25">
      <c r="D921" s="137">
        <v>4</v>
      </c>
      <c r="E921" s="137"/>
      <c r="G921" s="141">
        <v>5044662</v>
      </c>
      <c r="H921" s="137" t="s">
        <v>1005</v>
      </c>
      <c r="I921" s="137" t="s">
        <v>178</v>
      </c>
      <c r="J921" s="142">
        <v>1</v>
      </c>
      <c r="K921" s="142"/>
      <c r="L921" s="143">
        <v>289.09320000000002</v>
      </c>
      <c r="N921" s="143">
        <f t="shared" si="14"/>
        <v>289.09320000000002</v>
      </c>
      <c r="O921" s="149"/>
    </row>
    <row r="922" spans="4:15" ht="11.1" customHeight="1" x14ac:dyDescent="0.25">
      <c r="D922" s="137">
        <v>5</v>
      </c>
      <c r="E922" s="137"/>
      <c r="G922" s="141">
        <v>5044663</v>
      </c>
      <c r="H922" s="137" t="s">
        <v>1006</v>
      </c>
      <c r="I922" s="137" t="s">
        <v>178</v>
      </c>
      <c r="J922" s="142">
        <v>2</v>
      </c>
      <c r="K922" s="142"/>
      <c r="L922" s="143">
        <v>95.599680000000006</v>
      </c>
      <c r="N922" s="143">
        <f t="shared" si="14"/>
        <v>191.19936000000001</v>
      </c>
      <c r="O922" s="149"/>
    </row>
    <row r="923" spans="4:15" ht="11.1" customHeight="1" x14ac:dyDescent="0.25">
      <c r="D923" s="137">
        <v>6</v>
      </c>
      <c r="E923" s="137"/>
      <c r="G923" s="141">
        <v>5044664</v>
      </c>
      <c r="H923" s="137" t="s">
        <v>1007</v>
      </c>
      <c r="I923" s="137" t="s">
        <v>178</v>
      </c>
      <c r="J923" s="142">
        <v>1</v>
      </c>
      <c r="K923" s="142"/>
      <c r="L923" s="143">
        <v>236.37592000000001</v>
      </c>
      <c r="N923" s="143">
        <f t="shared" si="14"/>
        <v>236.37592000000001</v>
      </c>
      <c r="O923" s="149"/>
    </row>
    <row r="924" spans="4:15" ht="11.1" customHeight="1" x14ac:dyDescent="0.25">
      <c r="D924" s="137">
        <v>7</v>
      </c>
      <c r="E924" s="137"/>
      <c r="G924" s="141">
        <v>5044665</v>
      </c>
      <c r="H924" s="137" t="s">
        <v>1008</v>
      </c>
      <c r="I924" s="137" t="s">
        <v>178</v>
      </c>
      <c r="J924" s="142">
        <v>1</v>
      </c>
      <c r="K924" s="142"/>
      <c r="L924" s="143">
        <v>135.57808</v>
      </c>
      <c r="N924" s="143">
        <f t="shared" si="14"/>
        <v>135.57808</v>
      </c>
      <c r="O924" s="149"/>
    </row>
    <row r="925" spans="4:15" ht="11.1" customHeight="1" x14ac:dyDescent="0.25">
      <c r="D925" s="137">
        <v>8</v>
      </c>
      <c r="E925" s="137"/>
      <c r="G925" s="141">
        <v>5044666</v>
      </c>
      <c r="H925" s="137" t="s">
        <v>1009</v>
      </c>
      <c r="I925" s="137" t="s">
        <v>178</v>
      </c>
      <c r="J925" s="142">
        <v>1</v>
      </c>
      <c r="K925" s="142"/>
      <c r="L925" s="143">
        <v>26.600640000000002</v>
      </c>
      <c r="N925" s="143">
        <f t="shared" si="14"/>
        <v>26.600640000000002</v>
      </c>
      <c r="O925" s="149"/>
    </row>
    <row r="926" spans="4:15" ht="11.1" customHeight="1" x14ac:dyDescent="0.25">
      <c r="D926" s="137">
        <v>9</v>
      </c>
      <c r="E926" s="137"/>
      <c r="G926" s="141">
        <v>5044667</v>
      </c>
      <c r="H926" s="137" t="s">
        <v>1010</v>
      </c>
      <c r="I926" s="137" t="s">
        <v>178</v>
      </c>
      <c r="J926" s="142">
        <v>1</v>
      </c>
      <c r="K926" s="142"/>
      <c r="L926" s="143">
        <v>38.439280000000004</v>
      </c>
      <c r="N926" s="143">
        <f t="shared" si="14"/>
        <v>38.439280000000004</v>
      </c>
      <c r="O926" s="149"/>
    </row>
    <row r="927" spans="4:15" ht="11.1" customHeight="1" x14ac:dyDescent="0.25">
      <c r="D927" s="137">
        <v>10</v>
      </c>
      <c r="E927" s="137"/>
      <c r="G927" s="141">
        <v>5044668</v>
      </c>
      <c r="H927" s="137" t="s">
        <v>1011</v>
      </c>
      <c r="I927" s="137" t="s">
        <v>178</v>
      </c>
      <c r="J927" s="142">
        <v>1</v>
      </c>
      <c r="K927" s="142"/>
      <c r="L927" s="143">
        <v>65.320639999999997</v>
      </c>
      <c r="N927" s="143">
        <f t="shared" si="14"/>
        <v>65.320639999999997</v>
      </c>
      <c r="O927" s="149"/>
    </row>
    <row r="928" spans="4:15" ht="11.1" customHeight="1" x14ac:dyDescent="0.25">
      <c r="D928" s="137">
        <v>11</v>
      </c>
      <c r="E928" s="137"/>
      <c r="G928" s="141">
        <v>5044669</v>
      </c>
      <c r="H928" s="137" t="s">
        <v>1012</v>
      </c>
      <c r="I928" s="137" t="s">
        <v>178</v>
      </c>
      <c r="J928" s="142">
        <v>4</v>
      </c>
      <c r="K928" s="142"/>
      <c r="L928" s="143">
        <v>41.14</v>
      </c>
      <c r="N928" s="143">
        <f t="shared" si="14"/>
        <v>164.56</v>
      </c>
      <c r="O928" s="149"/>
    </row>
    <row r="929" spans="4:15" ht="11.1" customHeight="1" x14ac:dyDescent="0.25">
      <c r="D929" s="137">
        <v>1</v>
      </c>
      <c r="E929" s="137"/>
      <c r="G929" s="141">
        <v>5044672</v>
      </c>
      <c r="H929" s="137" t="s">
        <v>1013</v>
      </c>
      <c r="I929" s="137" t="s">
        <v>182</v>
      </c>
      <c r="J929" s="142">
        <v>8</v>
      </c>
      <c r="K929" s="142"/>
      <c r="L929" s="143">
        <v>72.599999999999994</v>
      </c>
      <c r="N929" s="143">
        <f t="shared" si="14"/>
        <v>580.79999999999995</v>
      </c>
      <c r="O929" s="149"/>
    </row>
    <row r="930" spans="4:15" ht="11.1" customHeight="1" x14ac:dyDescent="0.25">
      <c r="D930" s="137">
        <v>1</v>
      </c>
      <c r="E930" s="137"/>
      <c r="G930" s="141">
        <v>5044807</v>
      </c>
      <c r="H930" s="137" t="s">
        <v>1014</v>
      </c>
      <c r="I930" s="137" t="s">
        <v>178</v>
      </c>
      <c r="J930" s="142">
        <v>1</v>
      </c>
      <c r="K930" s="142"/>
      <c r="L930" s="143">
        <v>27.365360000000003</v>
      </c>
      <c r="N930" s="143">
        <f t="shared" si="14"/>
        <v>27.365360000000003</v>
      </c>
      <c r="O930" s="149"/>
    </row>
    <row r="931" spans="4:15" ht="11.1" customHeight="1" x14ac:dyDescent="0.25">
      <c r="D931" s="137">
        <v>2</v>
      </c>
      <c r="E931" s="137"/>
      <c r="G931" s="141">
        <v>5044808</v>
      </c>
      <c r="H931" s="137" t="s">
        <v>1015</v>
      </c>
      <c r="I931" s="137" t="s">
        <v>178</v>
      </c>
      <c r="J931" s="142">
        <v>1</v>
      </c>
      <c r="K931" s="142"/>
      <c r="L931" s="143">
        <v>25.41</v>
      </c>
      <c r="N931" s="143">
        <f t="shared" si="14"/>
        <v>25.41</v>
      </c>
      <c r="O931" s="149"/>
    </row>
    <row r="932" spans="4:15" ht="11.1" customHeight="1" x14ac:dyDescent="0.25">
      <c r="D932" s="137">
        <v>3</v>
      </c>
      <c r="E932" s="137"/>
      <c r="G932" s="141">
        <v>5044809</v>
      </c>
      <c r="H932" s="137" t="s">
        <v>1016</v>
      </c>
      <c r="I932" s="137" t="s">
        <v>178</v>
      </c>
      <c r="J932" s="142">
        <v>1</v>
      </c>
      <c r="K932" s="142"/>
      <c r="L932" s="143">
        <v>25.971439999999998</v>
      </c>
      <c r="N932" s="143">
        <f t="shared" si="14"/>
        <v>25.971439999999998</v>
      </c>
      <c r="O932" s="149"/>
    </row>
    <row r="933" spans="4:15" ht="11.1" customHeight="1" x14ac:dyDescent="0.25">
      <c r="D933" s="137">
        <v>4</v>
      </c>
      <c r="E933" s="137"/>
      <c r="G933" s="141">
        <v>5044810</v>
      </c>
      <c r="H933" s="137" t="s">
        <v>1017</v>
      </c>
      <c r="I933" s="137" t="s">
        <v>178</v>
      </c>
      <c r="J933" s="142">
        <v>3</v>
      </c>
      <c r="K933" s="142"/>
      <c r="L933" s="143">
        <v>39.5428</v>
      </c>
      <c r="N933" s="143">
        <f t="shared" si="14"/>
        <v>118.6284</v>
      </c>
      <c r="O933" s="149"/>
    </row>
    <row r="934" spans="4:15" ht="11.1" customHeight="1" x14ac:dyDescent="0.25">
      <c r="D934" s="137">
        <v>1</v>
      </c>
      <c r="E934" s="137"/>
      <c r="G934" s="141">
        <v>5044811</v>
      </c>
      <c r="H934" s="137" t="s">
        <v>1018</v>
      </c>
      <c r="I934" s="137" t="s">
        <v>182</v>
      </c>
      <c r="J934" s="142">
        <v>1</v>
      </c>
      <c r="K934" s="142"/>
      <c r="L934" s="143">
        <v>72.599999999999994</v>
      </c>
      <c r="N934" s="143">
        <f t="shared" si="14"/>
        <v>72.599999999999994</v>
      </c>
      <c r="O934" s="149"/>
    </row>
    <row r="935" spans="4:15" ht="11.1" customHeight="1" x14ac:dyDescent="0.25">
      <c r="D935" s="137">
        <v>1</v>
      </c>
      <c r="E935" s="137"/>
      <c r="G935" s="141">
        <v>5045097</v>
      </c>
      <c r="H935" s="137" t="s">
        <v>1019</v>
      </c>
      <c r="I935" s="137" t="s">
        <v>178</v>
      </c>
      <c r="J935" s="142">
        <v>1</v>
      </c>
      <c r="K935" s="142"/>
      <c r="L935" s="143">
        <v>27.365360000000003</v>
      </c>
      <c r="N935" s="143">
        <f t="shared" si="14"/>
        <v>27.365360000000003</v>
      </c>
      <c r="O935" s="149"/>
    </row>
    <row r="936" spans="4:15" ht="11.1" customHeight="1" x14ac:dyDescent="0.25">
      <c r="D936" s="137">
        <v>2</v>
      </c>
      <c r="E936" s="137"/>
      <c r="G936" s="141">
        <v>5045098</v>
      </c>
      <c r="H936" s="137" t="s">
        <v>1020</v>
      </c>
      <c r="I936" s="137" t="s">
        <v>178</v>
      </c>
      <c r="J936" s="142">
        <v>1</v>
      </c>
      <c r="K936" s="142"/>
      <c r="L936" s="143">
        <v>25.41</v>
      </c>
      <c r="N936" s="143">
        <f t="shared" si="14"/>
        <v>25.41</v>
      </c>
      <c r="O936" s="149"/>
    </row>
    <row r="937" spans="4:15" ht="11.1" customHeight="1" x14ac:dyDescent="0.25">
      <c r="D937" s="137">
        <v>3</v>
      </c>
      <c r="E937" s="137"/>
      <c r="G937" s="141">
        <v>5045099</v>
      </c>
      <c r="H937" s="137" t="s">
        <v>1021</v>
      </c>
      <c r="I937" s="137" t="s">
        <v>178</v>
      </c>
      <c r="J937" s="142">
        <v>1</v>
      </c>
      <c r="K937" s="142"/>
      <c r="L937" s="143">
        <v>25.971439999999998</v>
      </c>
      <c r="N937" s="143">
        <f t="shared" si="14"/>
        <v>25.971439999999998</v>
      </c>
      <c r="O937" s="149"/>
    </row>
    <row r="938" spans="4:15" ht="11.1" customHeight="1" x14ac:dyDescent="0.25">
      <c r="D938" s="137">
        <v>4</v>
      </c>
      <c r="E938" s="137"/>
      <c r="G938" s="141">
        <v>5045100</v>
      </c>
      <c r="H938" s="137" t="s">
        <v>1022</v>
      </c>
      <c r="I938" s="137" t="s">
        <v>178</v>
      </c>
      <c r="J938" s="142">
        <v>3</v>
      </c>
      <c r="K938" s="142"/>
      <c r="L938" s="143">
        <v>39.5428</v>
      </c>
      <c r="N938" s="143">
        <f t="shared" si="14"/>
        <v>118.6284</v>
      </c>
      <c r="O938" s="149"/>
    </row>
    <row r="939" spans="4:15" ht="11.1" customHeight="1" x14ac:dyDescent="0.25">
      <c r="D939" s="137">
        <v>1</v>
      </c>
      <c r="E939" s="137"/>
      <c r="G939" s="141">
        <v>5044811</v>
      </c>
      <c r="H939" s="137" t="s">
        <v>1018</v>
      </c>
      <c r="I939" s="137" t="s">
        <v>182</v>
      </c>
      <c r="J939" s="142">
        <v>1</v>
      </c>
      <c r="K939" s="142"/>
      <c r="L939" s="143">
        <v>72.599999999999994</v>
      </c>
      <c r="N939" s="143">
        <f t="shared" si="14"/>
        <v>72.599999999999994</v>
      </c>
      <c r="O939" s="149"/>
    </row>
    <row r="940" spans="4:15" ht="11.1" customHeight="1" x14ac:dyDescent="0.25">
      <c r="D940" s="137">
        <v>1</v>
      </c>
      <c r="E940" s="137"/>
      <c r="G940" s="141">
        <v>5046017</v>
      </c>
      <c r="H940" s="137" t="s">
        <v>1023</v>
      </c>
      <c r="I940" s="137" t="s">
        <v>178</v>
      </c>
      <c r="J940" s="142">
        <v>1</v>
      </c>
      <c r="K940" s="142"/>
      <c r="L940" s="143">
        <v>906.89016000000004</v>
      </c>
      <c r="N940" s="143">
        <f t="shared" si="14"/>
        <v>906.89016000000004</v>
      </c>
      <c r="O940" s="149"/>
    </row>
    <row r="941" spans="4:15" ht="11.1" customHeight="1" x14ac:dyDescent="0.25">
      <c r="D941" s="137">
        <v>1</v>
      </c>
      <c r="E941" s="137"/>
      <c r="G941" s="141">
        <v>5044811</v>
      </c>
      <c r="H941" s="137" t="s">
        <v>1018</v>
      </c>
      <c r="I941" s="137" t="s">
        <v>182</v>
      </c>
      <c r="J941" s="142">
        <v>5</v>
      </c>
      <c r="K941" s="142"/>
      <c r="L941" s="143">
        <v>72.599999999999994</v>
      </c>
      <c r="N941" s="143">
        <f t="shared" si="14"/>
        <v>363</v>
      </c>
      <c r="O941" s="149"/>
    </row>
    <row r="942" spans="4:15" ht="11.1" customHeight="1" x14ac:dyDescent="0.25">
      <c r="D942" s="137">
        <v>1</v>
      </c>
      <c r="E942" s="137"/>
      <c r="G942" s="141">
        <v>5046031</v>
      </c>
      <c r="H942" s="137" t="s">
        <v>1024</v>
      </c>
      <c r="I942" s="137" t="s">
        <v>178</v>
      </c>
      <c r="J942" s="142">
        <v>3</v>
      </c>
      <c r="K942" s="142"/>
      <c r="L942" s="143">
        <v>39.5428</v>
      </c>
      <c r="N942" s="143">
        <f t="shared" si="14"/>
        <v>118.6284</v>
      </c>
      <c r="O942" s="149"/>
    </row>
    <row r="943" spans="4:15" ht="11.1" customHeight="1" x14ac:dyDescent="0.25">
      <c r="D943" s="137">
        <v>2</v>
      </c>
      <c r="E943" s="137"/>
      <c r="G943" s="141">
        <v>5046032</v>
      </c>
      <c r="H943" s="137" t="s">
        <v>1025</v>
      </c>
      <c r="I943" s="137" t="s">
        <v>178</v>
      </c>
      <c r="J943" s="142">
        <v>1</v>
      </c>
      <c r="K943" s="142"/>
      <c r="L943" s="143">
        <v>25.41</v>
      </c>
      <c r="N943" s="143">
        <f t="shared" si="14"/>
        <v>25.41</v>
      </c>
      <c r="O943" s="149"/>
    </row>
    <row r="944" spans="4:15" ht="11.1" customHeight="1" x14ac:dyDescent="0.25">
      <c r="D944" s="137">
        <v>3</v>
      </c>
      <c r="E944" s="137"/>
      <c r="G944" s="141">
        <v>5046033</v>
      </c>
      <c r="H944" s="137" t="s">
        <v>1026</v>
      </c>
      <c r="I944" s="137" t="s">
        <v>178</v>
      </c>
      <c r="J944" s="142">
        <v>1</v>
      </c>
      <c r="K944" s="142"/>
      <c r="L944" s="143">
        <v>27.365360000000003</v>
      </c>
      <c r="N944" s="143">
        <f t="shared" si="14"/>
        <v>27.365360000000003</v>
      </c>
    </row>
    <row r="945" spans="1:15" ht="11.1" customHeight="1" x14ac:dyDescent="0.25">
      <c r="D945" s="137">
        <v>4</v>
      </c>
      <c r="E945" s="137"/>
      <c r="G945" s="141">
        <v>5046034</v>
      </c>
      <c r="H945" s="137" t="s">
        <v>1027</v>
      </c>
      <c r="I945" s="137" t="s">
        <v>178</v>
      </c>
      <c r="J945" s="142">
        <v>1</v>
      </c>
      <c r="K945" s="142"/>
      <c r="L945" s="143">
        <v>25.971439999999998</v>
      </c>
      <c r="N945" s="143">
        <f t="shared" si="14"/>
        <v>25.971439999999998</v>
      </c>
    </row>
    <row r="946" spans="1:15" ht="11.1" customHeight="1" x14ac:dyDescent="0.25">
      <c r="D946" s="137">
        <v>5</v>
      </c>
      <c r="E946" s="137"/>
      <c r="G946" s="141">
        <v>5046035</v>
      </c>
      <c r="H946" s="137" t="s">
        <v>1028</v>
      </c>
      <c r="I946" s="137" t="s">
        <v>178</v>
      </c>
      <c r="J946" s="142">
        <v>8</v>
      </c>
      <c r="K946" s="142"/>
      <c r="L946" s="143">
        <v>28.352720000000001</v>
      </c>
      <c r="N946" s="143">
        <f t="shared" si="14"/>
        <v>226.82176000000001</v>
      </c>
    </row>
    <row r="947" spans="1:15" ht="11.1" customHeight="1" x14ac:dyDescent="0.25">
      <c r="D947" s="137">
        <v>6</v>
      </c>
      <c r="E947" s="137"/>
      <c r="G947" s="141">
        <v>5046036</v>
      </c>
      <c r="H947" s="137" t="s">
        <v>1029</v>
      </c>
      <c r="I947" s="137" t="s">
        <v>178</v>
      </c>
      <c r="J947" s="142">
        <v>1</v>
      </c>
      <c r="K947" s="142"/>
      <c r="L947" s="143">
        <v>85.929360000000003</v>
      </c>
      <c r="N947" s="143">
        <f t="shared" si="14"/>
        <v>85.929360000000003</v>
      </c>
    </row>
    <row r="948" spans="1:15" ht="11.1" customHeight="1" x14ac:dyDescent="0.25">
      <c r="D948" s="137">
        <v>7</v>
      </c>
      <c r="E948" s="137"/>
      <c r="G948" s="141">
        <v>5046037</v>
      </c>
      <c r="H948" s="137" t="s">
        <v>1030</v>
      </c>
      <c r="I948" s="137" t="s">
        <v>178</v>
      </c>
      <c r="J948" s="142">
        <v>2</v>
      </c>
      <c r="K948" s="142"/>
      <c r="L948" s="143">
        <v>58.360720000000001</v>
      </c>
      <c r="N948" s="143">
        <f t="shared" si="14"/>
        <v>116.72144</v>
      </c>
    </row>
    <row r="949" spans="1:15" ht="11.1" customHeight="1" x14ac:dyDescent="0.25">
      <c r="D949" s="137">
        <v>8</v>
      </c>
      <c r="E949" s="137"/>
      <c r="G949" s="141">
        <v>5046038</v>
      </c>
      <c r="H949" s="137" t="s">
        <v>1031</v>
      </c>
      <c r="I949" s="137" t="s">
        <v>178</v>
      </c>
      <c r="J949" s="142">
        <v>2</v>
      </c>
      <c r="K949" s="142"/>
      <c r="L949" s="143">
        <v>31.53744</v>
      </c>
      <c r="N949" s="143">
        <f t="shared" si="14"/>
        <v>63.07488</v>
      </c>
    </row>
    <row r="950" spans="1:15" ht="11.1" customHeight="1" x14ac:dyDescent="0.25">
      <c r="D950" s="137">
        <v>9</v>
      </c>
      <c r="E950" s="137"/>
      <c r="G950" s="141">
        <v>5046039</v>
      </c>
      <c r="H950" s="137" t="s">
        <v>1032</v>
      </c>
      <c r="I950" s="137" t="s">
        <v>178</v>
      </c>
      <c r="J950" s="142">
        <v>1</v>
      </c>
      <c r="K950" s="142"/>
      <c r="L950" s="143">
        <v>116.16</v>
      </c>
      <c r="N950" s="143">
        <f t="shared" si="14"/>
        <v>116.16</v>
      </c>
    </row>
    <row r="951" spans="1:15" ht="11.1" customHeight="1" x14ac:dyDescent="0.25">
      <c r="D951" s="137">
        <v>10</v>
      </c>
      <c r="E951" s="137"/>
      <c r="G951" s="141">
        <v>5046040</v>
      </c>
      <c r="H951" s="137" t="s">
        <v>1033</v>
      </c>
      <c r="I951" s="137" t="s">
        <v>178</v>
      </c>
      <c r="J951" s="142">
        <v>1</v>
      </c>
      <c r="K951" s="142"/>
      <c r="L951" s="143">
        <v>84.5548</v>
      </c>
      <c r="N951" s="143">
        <f t="shared" si="14"/>
        <v>84.5548</v>
      </c>
    </row>
    <row r="952" spans="1:15" ht="11.1" customHeight="1" x14ac:dyDescent="0.25">
      <c r="D952" s="137">
        <v>11</v>
      </c>
      <c r="E952" s="137"/>
      <c r="G952" s="141">
        <v>5046041</v>
      </c>
      <c r="H952" s="137" t="s">
        <v>1034</v>
      </c>
      <c r="I952" s="137" t="s">
        <v>178</v>
      </c>
      <c r="J952" s="142">
        <v>1</v>
      </c>
      <c r="K952" s="142"/>
      <c r="L952" s="143">
        <v>85.029120000000006</v>
      </c>
      <c r="N952" s="143">
        <f t="shared" si="14"/>
        <v>85.029120000000006</v>
      </c>
    </row>
    <row r="953" spans="1:15" ht="11.1" customHeight="1" x14ac:dyDescent="0.25">
      <c r="D953" s="137">
        <v>12</v>
      </c>
      <c r="E953" s="137"/>
      <c r="G953" s="141">
        <v>5046042</v>
      </c>
      <c r="H953" s="137" t="s">
        <v>1035</v>
      </c>
      <c r="I953" s="137" t="s">
        <v>178</v>
      </c>
      <c r="J953" s="142">
        <v>1</v>
      </c>
      <c r="K953" s="142"/>
      <c r="L953" s="143">
        <v>150.69824</v>
      </c>
      <c r="N953" s="143">
        <f t="shared" si="14"/>
        <v>150.69824</v>
      </c>
    </row>
    <row r="954" spans="1:15" ht="11.1" customHeight="1" x14ac:dyDescent="0.25">
      <c r="D954" s="137">
        <v>13</v>
      </c>
      <c r="E954" s="137"/>
      <c r="G954" s="141">
        <v>5046043</v>
      </c>
      <c r="H954" s="137" t="s">
        <v>1036</v>
      </c>
      <c r="I954" s="137" t="s">
        <v>178</v>
      </c>
      <c r="J954" s="142">
        <v>1</v>
      </c>
      <c r="K954" s="142"/>
      <c r="L954" s="143">
        <v>51.41048</v>
      </c>
      <c r="N954" s="143">
        <f t="shared" si="14"/>
        <v>51.41048</v>
      </c>
    </row>
    <row r="955" spans="1:15" ht="11.1" customHeight="1" x14ac:dyDescent="0.25">
      <c r="D955" s="137">
        <v>1</v>
      </c>
      <c r="E955" s="137"/>
      <c r="G955" s="141">
        <v>5046045</v>
      </c>
      <c r="H955" s="137" t="s">
        <v>1037</v>
      </c>
      <c r="I955" s="137" t="s">
        <v>182</v>
      </c>
      <c r="J955" s="142">
        <v>9</v>
      </c>
      <c r="K955" s="142"/>
      <c r="L955" s="143">
        <v>72.599999999999994</v>
      </c>
      <c r="N955" s="143">
        <f t="shared" si="14"/>
        <v>653.4</v>
      </c>
    </row>
    <row r="956" spans="1:15" ht="11.1" customHeight="1" x14ac:dyDescent="0.25">
      <c r="D956" s="137">
        <v>1</v>
      </c>
      <c r="E956" s="137"/>
      <c r="G956" s="141">
        <v>5046184</v>
      </c>
      <c r="H956" s="137" t="s">
        <v>1038</v>
      </c>
      <c r="I956" s="137" t="s">
        <v>178</v>
      </c>
      <c r="J956" s="142">
        <v>2</v>
      </c>
      <c r="K956" s="142"/>
      <c r="L956" s="143">
        <v>85.929360000000003</v>
      </c>
      <c r="N956" s="143">
        <f t="shared" si="14"/>
        <v>171.85872000000001</v>
      </c>
    </row>
    <row r="957" spans="1:15" ht="11.1" customHeight="1" x14ac:dyDescent="0.25">
      <c r="D957" s="137">
        <v>1</v>
      </c>
      <c r="E957" s="137"/>
      <c r="G957" s="141">
        <v>5046185</v>
      </c>
      <c r="H957" s="137" t="s">
        <v>1039</v>
      </c>
      <c r="I957" s="137" t="s">
        <v>182</v>
      </c>
      <c r="J957" s="142">
        <v>2</v>
      </c>
      <c r="K957" s="142"/>
      <c r="L957" s="143">
        <v>72.599999999999994</v>
      </c>
      <c r="N957" s="143">
        <f t="shared" si="14"/>
        <v>145.19999999999999</v>
      </c>
    </row>
    <row r="958" spans="1:15" ht="10.35" customHeight="1" x14ac:dyDescent="0.25">
      <c r="N958" s="143"/>
    </row>
    <row r="959" spans="1:15" ht="12" customHeight="1" x14ac:dyDescent="0.25">
      <c r="I959" s="138"/>
      <c r="J959" s="142"/>
      <c r="K959" s="142"/>
      <c r="N959" s="143"/>
      <c r="O959" s="134">
        <f>SUM(N888:N957)</f>
        <v>11574.385679999999</v>
      </c>
    </row>
    <row r="960" spans="1:15" ht="17.25" customHeight="1" x14ac:dyDescent="0.25">
      <c r="A960" s="138" t="s">
        <v>1040</v>
      </c>
      <c r="N960" s="143"/>
    </row>
    <row r="961" spans="4:15" ht="11.1" customHeight="1" x14ac:dyDescent="0.25">
      <c r="D961" s="137">
        <v>1</v>
      </c>
      <c r="E961" s="137"/>
      <c r="G961" s="141">
        <v>5043523</v>
      </c>
      <c r="H961" s="137" t="s">
        <v>351</v>
      </c>
      <c r="I961" s="137" t="s">
        <v>245</v>
      </c>
      <c r="J961" s="142">
        <v>1</v>
      </c>
      <c r="K961" s="142"/>
      <c r="L961" s="143">
        <v>80.120149999999995</v>
      </c>
      <c r="N961" s="143">
        <f t="shared" si="14"/>
        <v>80.120149999999995</v>
      </c>
    </row>
    <row r="962" spans="4:15" ht="11.1" customHeight="1" x14ac:dyDescent="0.25">
      <c r="D962" s="137">
        <v>2</v>
      </c>
      <c r="E962" s="137"/>
      <c r="G962" s="141">
        <v>5043522</v>
      </c>
      <c r="H962" s="137" t="s">
        <v>350</v>
      </c>
      <c r="I962" s="137" t="s">
        <v>245</v>
      </c>
      <c r="J962" s="142">
        <v>4</v>
      </c>
      <c r="K962" s="142"/>
      <c r="L962" s="143">
        <v>19.510149999999999</v>
      </c>
      <c r="N962" s="143">
        <f t="shared" si="14"/>
        <v>78.040599999999998</v>
      </c>
    </row>
    <row r="963" spans="4:15" ht="11.1" customHeight="1" x14ac:dyDescent="0.25">
      <c r="D963" s="137">
        <v>1</v>
      </c>
      <c r="E963" s="137"/>
      <c r="G963" s="141">
        <v>5043504</v>
      </c>
      <c r="H963" s="137" t="s">
        <v>332</v>
      </c>
      <c r="I963" s="137" t="s">
        <v>245</v>
      </c>
      <c r="J963" s="142">
        <v>1</v>
      </c>
      <c r="K963" s="142"/>
      <c r="L963" s="143">
        <v>80.120149999999995</v>
      </c>
      <c r="N963" s="143">
        <f t="shared" si="14"/>
        <v>80.120149999999995</v>
      </c>
    </row>
    <row r="964" spans="4:15" ht="11.1" customHeight="1" x14ac:dyDescent="0.25">
      <c r="D964" s="137">
        <v>2</v>
      </c>
      <c r="E964" s="137"/>
      <c r="G964" s="141">
        <v>5043505</v>
      </c>
      <c r="H964" s="137" t="s">
        <v>333</v>
      </c>
      <c r="I964" s="137" t="s">
        <v>245</v>
      </c>
      <c r="J964" s="142">
        <v>1</v>
      </c>
      <c r="K964" s="142"/>
      <c r="L964" s="143">
        <v>67.924999999999997</v>
      </c>
      <c r="N964" s="143">
        <f t="shared" si="14"/>
        <v>67.924999999999997</v>
      </c>
    </row>
    <row r="965" spans="4:15" ht="11.1" customHeight="1" x14ac:dyDescent="0.25">
      <c r="D965" s="137">
        <v>3</v>
      </c>
      <c r="E965" s="137"/>
      <c r="G965" s="141">
        <v>5043506</v>
      </c>
      <c r="H965" s="137" t="s">
        <v>334</v>
      </c>
      <c r="I965" s="137" t="s">
        <v>245</v>
      </c>
      <c r="J965" s="142">
        <v>4</v>
      </c>
      <c r="K965" s="142"/>
      <c r="L965" s="143">
        <v>19.510149999999999</v>
      </c>
      <c r="N965" s="143">
        <f t="shared" si="14"/>
        <v>78.040599999999998</v>
      </c>
    </row>
    <row r="966" spans="4:15" ht="11.1" customHeight="1" x14ac:dyDescent="0.25">
      <c r="D966" s="137">
        <v>1</v>
      </c>
      <c r="E966" s="137"/>
      <c r="G966" s="141">
        <v>5043989</v>
      </c>
      <c r="H966" s="137" t="s">
        <v>1041</v>
      </c>
      <c r="I966" s="137" t="s">
        <v>245</v>
      </c>
      <c r="J966" s="142">
        <v>1</v>
      </c>
      <c r="K966" s="142"/>
      <c r="L966" s="143">
        <v>80.120149999999995</v>
      </c>
      <c r="N966" s="143">
        <f t="shared" si="14"/>
        <v>80.120149999999995</v>
      </c>
    </row>
    <row r="967" spans="4:15" ht="11.1" customHeight="1" x14ac:dyDescent="0.25">
      <c r="D967" s="137">
        <v>2</v>
      </c>
      <c r="E967" s="137"/>
      <c r="G967" s="141">
        <v>5043993</v>
      </c>
      <c r="H967" s="137" t="s">
        <v>1042</v>
      </c>
      <c r="I967" s="137" t="s">
        <v>245</v>
      </c>
      <c r="J967" s="142">
        <v>2</v>
      </c>
      <c r="K967" s="142"/>
      <c r="L967" s="143">
        <v>67.924999999999997</v>
      </c>
      <c r="N967" s="143">
        <f t="shared" si="14"/>
        <v>135.85</v>
      </c>
    </row>
    <row r="968" spans="4:15" ht="11.1" customHeight="1" x14ac:dyDescent="0.25">
      <c r="D968" s="137">
        <v>1</v>
      </c>
      <c r="E968" s="137"/>
      <c r="G968" s="141">
        <v>5044008</v>
      </c>
      <c r="H968" s="137" t="s">
        <v>1043</v>
      </c>
      <c r="I968" s="137" t="s">
        <v>245</v>
      </c>
      <c r="J968" s="142">
        <v>1</v>
      </c>
      <c r="K968" s="142"/>
      <c r="L968" s="143">
        <v>80.120149999999995</v>
      </c>
      <c r="N968" s="143">
        <f t="shared" si="14"/>
        <v>80.120149999999995</v>
      </c>
    </row>
    <row r="969" spans="4:15" ht="11.1" customHeight="1" x14ac:dyDescent="0.25">
      <c r="D969" s="137">
        <v>2</v>
      </c>
      <c r="E969" s="137"/>
      <c r="G969" s="141">
        <v>5044007</v>
      </c>
      <c r="H969" s="137" t="s">
        <v>1044</v>
      </c>
      <c r="I969" s="137" t="s">
        <v>245</v>
      </c>
      <c r="J969" s="142">
        <v>2</v>
      </c>
      <c r="K969" s="142"/>
      <c r="L969" s="143">
        <v>67.924999999999997</v>
      </c>
      <c r="N969" s="143">
        <f t="shared" si="14"/>
        <v>135.85</v>
      </c>
    </row>
    <row r="970" spans="4:15" ht="11.1" customHeight="1" x14ac:dyDescent="0.25">
      <c r="D970" s="137">
        <v>1</v>
      </c>
      <c r="E970" s="137"/>
      <c r="G970" s="141">
        <v>5044159</v>
      </c>
      <c r="H970" s="137" t="s">
        <v>1045</v>
      </c>
      <c r="I970" s="137" t="s">
        <v>245</v>
      </c>
      <c r="J970" s="142">
        <v>1</v>
      </c>
      <c r="K970" s="142"/>
      <c r="L970" s="143">
        <v>80.120149999999995</v>
      </c>
      <c r="N970" s="143">
        <f t="shared" si="14"/>
        <v>80.120149999999995</v>
      </c>
    </row>
    <row r="971" spans="4:15" ht="11.1" customHeight="1" x14ac:dyDescent="0.25">
      <c r="D971" s="137">
        <v>2</v>
      </c>
      <c r="E971" s="137"/>
      <c r="G971" s="141">
        <v>5044160</v>
      </c>
      <c r="H971" s="137" t="s">
        <v>1046</v>
      </c>
      <c r="I971" s="137" t="s">
        <v>245</v>
      </c>
      <c r="J971" s="142">
        <v>5</v>
      </c>
      <c r="K971" s="142"/>
      <c r="L971" s="143">
        <v>19.510149999999999</v>
      </c>
      <c r="N971" s="143">
        <f t="shared" si="14"/>
        <v>97.550749999999994</v>
      </c>
    </row>
    <row r="972" spans="4:15" ht="11.1" customHeight="1" x14ac:dyDescent="0.25">
      <c r="D972" s="137">
        <v>3</v>
      </c>
      <c r="E972" s="137"/>
      <c r="G972" s="141">
        <v>5044161</v>
      </c>
      <c r="H972" s="137" t="s">
        <v>1047</v>
      </c>
      <c r="I972" s="137" t="s">
        <v>245</v>
      </c>
      <c r="J972" s="142">
        <v>2</v>
      </c>
      <c r="K972" s="142"/>
      <c r="L972" s="143">
        <v>67.924999999999997</v>
      </c>
      <c r="N972" s="143">
        <f t="shared" si="14"/>
        <v>135.85</v>
      </c>
    </row>
    <row r="973" spans="4:15" ht="11.1" customHeight="1" x14ac:dyDescent="0.25">
      <c r="D973" s="137">
        <v>1</v>
      </c>
      <c r="E973" s="137"/>
      <c r="G973" s="141">
        <v>5044220</v>
      </c>
      <c r="H973" s="137" t="s">
        <v>1048</v>
      </c>
      <c r="I973" s="137" t="s">
        <v>245</v>
      </c>
      <c r="J973" s="142">
        <v>1</v>
      </c>
      <c r="K973" s="142"/>
      <c r="L973" s="143">
        <v>80.120149999999995</v>
      </c>
      <c r="N973" s="143">
        <f t="shared" si="14"/>
        <v>80.120149999999995</v>
      </c>
      <c r="O973" s="149"/>
    </row>
    <row r="974" spans="4:15" ht="11.1" customHeight="1" x14ac:dyDescent="0.25">
      <c r="D974" s="137">
        <v>2</v>
      </c>
      <c r="E974" s="137"/>
      <c r="G974" s="141">
        <v>5044219</v>
      </c>
      <c r="H974" s="137" t="s">
        <v>1049</v>
      </c>
      <c r="I974" s="137" t="s">
        <v>245</v>
      </c>
      <c r="J974" s="142">
        <v>4</v>
      </c>
      <c r="K974" s="142"/>
      <c r="L974" s="143">
        <v>19.510149999999999</v>
      </c>
      <c r="N974" s="143">
        <f t="shared" si="14"/>
        <v>78.040599999999998</v>
      </c>
      <c r="O974" s="149"/>
    </row>
    <row r="975" spans="4:15" ht="11.1" customHeight="1" x14ac:dyDescent="0.25">
      <c r="D975" s="137">
        <v>1</v>
      </c>
      <c r="E975" s="137"/>
      <c r="G975" s="141">
        <v>5044146</v>
      </c>
      <c r="H975" s="137" t="s">
        <v>1050</v>
      </c>
      <c r="I975" s="137" t="s">
        <v>245</v>
      </c>
      <c r="J975" s="142">
        <v>1</v>
      </c>
      <c r="K975" s="142"/>
      <c r="L975" s="143">
        <v>80.120149999999995</v>
      </c>
      <c r="N975" s="143">
        <f t="shared" ref="N975:N1038" si="15">L975*J975</f>
        <v>80.120149999999995</v>
      </c>
      <c r="O975" s="149"/>
    </row>
    <row r="976" spans="4:15" ht="11.1" customHeight="1" x14ac:dyDescent="0.25">
      <c r="D976" s="137">
        <v>1</v>
      </c>
      <c r="E976" s="137"/>
      <c r="G976" s="141">
        <v>5044278</v>
      </c>
      <c r="H976" s="137" t="s">
        <v>1051</v>
      </c>
      <c r="I976" s="137" t="s">
        <v>178</v>
      </c>
      <c r="J976" s="142">
        <v>4</v>
      </c>
      <c r="K976" s="142"/>
      <c r="L976" s="143">
        <v>19.510149999999999</v>
      </c>
      <c r="N976" s="143">
        <f t="shared" si="15"/>
        <v>78.040599999999998</v>
      </c>
      <c r="O976" s="149"/>
    </row>
    <row r="977" spans="4:15" ht="11.1" customHeight="1" x14ac:dyDescent="0.25">
      <c r="D977" s="137">
        <v>2</v>
      </c>
      <c r="E977" s="137"/>
      <c r="G977" s="141">
        <v>5044277</v>
      </c>
      <c r="H977" s="137" t="s">
        <v>1052</v>
      </c>
      <c r="I977" s="137" t="s">
        <v>178</v>
      </c>
      <c r="J977" s="142">
        <v>1</v>
      </c>
      <c r="K977" s="142"/>
      <c r="L977" s="143">
        <v>80.120149999999995</v>
      </c>
      <c r="N977" s="143">
        <f t="shared" si="15"/>
        <v>80.120149999999995</v>
      </c>
      <c r="O977" s="149"/>
    </row>
    <row r="978" spans="4:15" ht="11.1" customHeight="1" x14ac:dyDescent="0.25">
      <c r="D978" s="137">
        <v>3</v>
      </c>
      <c r="E978" s="137"/>
      <c r="G978" s="141">
        <v>5043998</v>
      </c>
      <c r="H978" s="137" t="s">
        <v>984</v>
      </c>
      <c r="I978" s="137" t="s">
        <v>182</v>
      </c>
      <c r="J978" s="142">
        <v>12</v>
      </c>
      <c r="K978" s="142"/>
      <c r="L978" s="143">
        <v>78.375</v>
      </c>
      <c r="N978" s="143">
        <f t="shared" si="15"/>
        <v>940.5</v>
      </c>
      <c r="O978" s="149"/>
    </row>
    <row r="979" spans="4:15" ht="11.1" customHeight="1" x14ac:dyDescent="0.25">
      <c r="D979" s="137">
        <v>1</v>
      </c>
      <c r="E979" s="137"/>
      <c r="G979" s="141">
        <v>5044670</v>
      </c>
      <c r="H979" s="137" t="s">
        <v>1053</v>
      </c>
      <c r="I979" s="137" t="s">
        <v>245</v>
      </c>
      <c r="J979" s="142">
        <v>1</v>
      </c>
      <c r="K979" s="142"/>
      <c r="L979" s="143">
        <v>80.120149999999995</v>
      </c>
      <c r="N979" s="143">
        <f t="shared" si="15"/>
        <v>80.120149999999995</v>
      </c>
      <c r="O979" s="149"/>
    </row>
    <row r="980" spans="4:15" ht="11.1" customHeight="1" x14ac:dyDescent="0.25">
      <c r="D980" s="137">
        <v>2</v>
      </c>
      <c r="E980" s="137"/>
      <c r="G980" s="141">
        <v>5044671</v>
      </c>
      <c r="H980" s="137" t="s">
        <v>1054</v>
      </c>
      <c r="I980" s="137" t="s">
        <v>245</v>
      </c>
      <c r="J980" s="142">
        <v>4</v>
      </c>
      <c r="K980" s="142"/>
      <c r="L980" s="143">
        <v>19.510149999999999</v>
      </c>
      <c r="N980" s="143">
        <f t="shared" si="15"/>
        <v>78.040599999999998</v>
      </c>
      <c r="O980" s="149"/>
    </row>
    <row r="981" spans="4:15" ht="11.1" customHeight="1" x14ac:dyDescent="0.25">
      <c r="D981" s="137">
        <v>1</v>
      </c>
      <c r="E981" s="137"/>
      <c r="G981" s="141">
        <v>5044635</v>
      </c>
      <c r="H981" s="137" t="s">
        <v>1055</v>
      </c>
      <c r="I981" s="137" t="s">
        <v>245</v>
      </c>
      <c r="J981" s="142">
        <v>1</v>
      </c>
      <c r="K981" s="142"/>
      <c r="L981" s="143">
        <v>80.120149999999995</v>
      </c>
      <c r="N981" s="143">
        <f t="shared" si="15"/>
        <v>80.120149999999995</v>
      </c>
      <c r="O981" s="149"/>
    </row>
    <row r="982" spans="4:15" ht="11.1" customHeight="1" x14ac:dyDescent="0.25">
      <c r="D982" s="137">
        <v>2</v>
      </c>
      <c r="E982" s="137"/>
      <c r="G982" s="141">
        <v>5044636</v>
      </c>
      <c r="H982" s="137" t="s">
        <v>1056</v>
      </c>
      <c r="I982" s="137" t="s">
        <v>245</v>
      </c>
      <c r="J982" s="142">
        <v>1</v>
      </c>
      <c r="K982" s="142"/>
      <c r="L982" s="143">
        <v>67.924999999999997</v>
      </c>
      <c r="N982" s="143">
        <f t="shared" si="15"/>
        <v>67.924999999999997</v>
      </c>
      <c r="O982" s="149"/>
    </row>
    <row r="983" spans="4:15" ht="11.1" customHeight="1" x14ac:dyDescent="0.25">
      <c r="D983" s="137">
        <v>3</v>
      </c>
      <c r="E983" s="137"/>
      <c r="G983" s="141">
        <v>5044637</v>
      </c>
      <c r="H983" s="137" t="s">
        <v>1057</v>
      </c>
      <c r="I983" s="137" t="s">
        <v>245</v>
      </c>
      <c r="J983" s="142">
        <v>4</v>
      </c>
      <c r="K983" s="142"/>
      <c r="L983" s="143">
        <v>19.510149999999999</v>
      </c>
      <c r="N983" s="143">
        <f t="shared" si="15"/>
        <v>78.040599999999998</v>
      </c>
      <c r="O983" s="149"/>
    </row>
    <row r="984" spans="4:15" ht="11.1" customHeight="1" x14ac:dyDescent="0.25">
      <c r="D984" s="137">
        <v>1</v>
      </c>
      <c r="E984" s="137"/>
      <c r="G984" s="141">
        <v>5044656</v>
      </c>
      <c r="H984" s="137" t="s">
        <v>1058</v>
      </c>
      <c r="I984" s="137" t="s">
        <v>245</v>
      </c>
      <c r="J984" s="142">
        <v>1</v>
      </c>
      <c r="K984" s="142"/>
      <c r="L984" s="143">
        <v>80.120149999999995</v>
      </c>
      <c r="N984" s="143">
        <f t="shared" si="15"/>
        <v>80.120149999999995</v>
      </c>
      <c r="O984" s="149"/>
    </row>
    <row r="985" spans="4:15" ht="11.1" customHeight="1" x14ac:dyDescent="0.25">
      <c r="D985" s="137">
        <v>2</v>
      </c>
      <c r="E985" s="137"/>
      <c r="G985" s="141">
        <v>5044657</v>
      </c>
      <c r="H985" s="137" t="s">
        <v>1059</v>
      </c>
      <c r="I985" s="137" t="s">
        <v>245</v>
      </c>
      <c r="J985" s="142">
        <v>2</v>
      </c>
      <c r="K985" s="142"/>
      <c r="L985" s="143">
        <v>67.924999999999997</v>
      </c>
      <c r="N985" s="143">
        <f t="shared" si="15"/>
        <v>135.85</v>
      </c>
      <c r="O985" s="149"/>
    </row>
    <row r="986" spans="4:15" ht="11.1" customHeight="1" x14ac:dyDescent="0.25">
      <c r="D986" s="137">
        <v>1</v>
      </c>
      <c r="E986" s="137"/>
      <c r="G986" s="141">
        <v>5044675</v>
      </c>
      <c r="H986" s="137" t="s">
        <v>1060</v>
      </c>
      <c r="I986" s="137" t="s">
        <v>245</v>
      </c>
      <c r="J986" s="142">
        <v>4</v>
      </c>
      <c r="K986" s="142"/>
      <c r="L986" s="143">
        <v>19.510149999999999</v>
      </c>
      <c r="N986" s="143">
        <f t="shared" si="15"/>
        <v>78.040599999999998</v>
      </c>
      <c r="O986" s="149"/>
    </row>
    <row r="987" spans="4:15" ht="11.1" customHeight="1" x14ac:dyDescent="0.25">
      <c r="D987" s="137">
        <v>2</v>
      </c>
      <c r="E987" s="137"/>
      <c r="G987" s="141">
        <v>5044676</v>
      </c>
      <c r="H987" s="137" t="s">
        <v>1061</v>
      </c>
      <c r="I987" s="137" t="s">
        <v>245</v>
      </c>
      <c r="J987" s="142">
        <v>1</v>
      </c>
      <c r="K987" s="142"/>
      <c r="L987" s="143">
        <v>80.120149999999995</v>
      </c>
      <c r="N987" s="143">
        <f t="shared" si="15"/>
        <v>80.120149999999995</v>
      </c>
      <c r="O987" s="149"/>
    </row>
    <row r="988" spans="4:15" ht="11.1" customHeight="1" x14ac:dyDescent="0.25">
      <c r="D988" s="137">
        <v>1</v>
      </c>
      <c r="E988" s="137"/>
      <c r="G988" s="141">
        <v>5044727</v>
      </c>
      <c r="H988" s="137" t="s">
        <v>1062</v>
      </c>
      <c r="I988" s="137" t="s">
        <v>245</v>
      </c>
      <c r="J988" s="142">
        <v>4</v>
      </c>
      <c r="K988" s="142"/>
      <c r="L988" s="143">
        <v>19.510149999999999</v>
      </c>
      <c r="N988" s="143">
        <f t="shared" si="15"/>
        <v>78.040599999999998</v>
      </c>
      <c r="O988" s="149"/>
    </row>
    <row r="989" spans="4:15" ht="11.1" customHeight="1" x14ac:dyDescent="0.25">
      <c r="D989" s="137">
        <v>2</v>
      </c>
      <c r="E989" s="137"/>
      <c r="G989" s="141">
        <v>5044728</v>
      </c>
      <c r="H989" s="137" t="s">
        <v>1063</v>
      </c>
      <c r="I989" s="137" t="s">
        <v>245</v>
      </c>
      <c r="J989" s="142">
        <v>1</v>
      </c>
      <c r="K989" s="142"/>
      <c r="L989" s="143">
        <v>80.120149999999995</v>
      </c>
      <c r="N989" s="143">
        <f t="shared" si="15"/>
        <v>80.120149999999995</v>
      </c>
      <c r="O989" s="149"/>
    </row>
    <row r="990" spans="4:15" ht="11.1" customHeight="1" x14ac:dyDescent="0.25">
      <c r="D990" s="137">
        <v>1</v>
      </c>
      <c r="E990" s="137"/>
      <c r="G990" s="141">
        <v>5044802</v>
      </c>
      <c r="H990" s="137" t="s">
        <v>1064</v>
      </c>
      <c r="I990" s="137" t="s">
        <v>245</v>
      </c>
      <c r="J990" s="142">
        <v>4</v>
      </c>
      <c r="K990" s="142"/>
      <c r="L990" s="143">
        <v>17.764999999999997</v>
      </c>
      <c r="N990" s="143">
        <f t="shared" si="15"/>
        <v>71.059999999999988</v>
      </c>
      <c r="O990" s="149"/>
    </row>
    <row r="991" spans="4:15" ht="11.1" customHeight="1" x14ac:dyDescent="0.25">
      <c r="D991" s="137">
        <v>2</v>
      </c>
      <c r="E991" s="137"/>
      <c r="G991" s="141">
        <v>5044803</v>
      </c>
      <c r="H991" s="137" t="s">
        <v>1065</v>
      </c>
      <c r="I991" s="137" t="s">
        <v>245</v>
      </c>
      <c r="J991" s="142">
        <v>1</v>
      </c>
      <c r="K991" s="142"/>
      <c r="L991" s="143">
        <v>83.6</v>
      </c>
      <c r="N991" s="143">
        <f t="shared" si="15"/>
        <v>83.6</v>
      </c>
      <c r="O991" s="149"/>
    </row>
    <row r="992" spans="4:15" ht="11.1" customHeight="1" x14ac:dyDescent="0.25">
      <c r="D992" s="137">
        <v>1</v>
      </c>
      <c r="E992" s="137"/>
      <c r="G992" s="141">
        <v>5045091</v>
      </c>
      <c r="H992" s="137" t="s">
        <v>1066</v>
      </c>
      <c r="I992" s="137" t="s">
        <v>245</v>
      </c>
      <c r="J992" s="142">
        <v>1</v>
      </c>
      <c r="K992" s="142"/>
      <c r="L992" s="143">
        <v>80.120149999999995</v>
      </c>
      <c r="N992" s="143">
        <f t="shared" si="15"/>
        <v>80.120149999999995</v>
      </c>
      <c r="O992" s="149"/>
    </row>
    <row r="993" spans="4:15" ht="11.1" customHeight="1" x14ac:dyDescent="0.25">
      <c r="D993" s="137">
        <v>2</v>
      </c>
      <c r="E993" s="137"/>
      <c r="G993" s="141">
        <v>5045092</v>
      </c>
      <c r="H993" s="137" t="s">
        <v>1067</v>
      </c>
      <c r="I993" s="137" t="s">
        <v>245</v>
      </c>
      <c r="J993" s="142">
        <v>1</v>
      </c>
      <c r="K993" s="142"/>
      <c r="L993" s="143">
        <v>20.537000000000003</v>
      </c>
      <c r="N993" s="143">
        <f t="shared" si="15"/>
        <v>20.537000000000003</v>
      </c>
      <c r="O993" s="149"/>
    </row>
    <row r="994" spans="4:15" ht="11.1" customHeight="1" x14ac:dyDescent="0.25">
      <c r="D994" s="137">
        <v>1</v>
      </c>
      <c r="E994" s="137"/>
      <c r="G994" s="141">
        <v>5045101</v>
      </c>
      <c r="H994" s="137" t="s">
        <v>1068</v>
      </c>
      <c r="I994" s="137" t="s">
        <v>245</v>
      </c>
      <c r="J994" s="142">
        <v>1</v>
      </c>
      <c r="K994" s="142"/>
      <c r="L994" s="143">
        <v>80.120149999999995</v>
      </c>
      <c r="N994" s="143">
        <f t="shared" si="15"/>
        <v>80.120149999999995</v>
      </c>
      <c r="O994" s="149"/>
    </row>
    <row r="995" spans="4:15" ht="11.1" customHeight="1" x14ac:dyDescent="0.25">
      <c r="D995" s="137">
        <v>2</v>
      </c>
      <c r="E995" s="137"/>
      <c r="G995" s="141">
        <v>5045102</v>
      </c>
      <c r="H995" s="137" t="s">
        <v>1069</v>
      </c>
      <c r="I995" s="137" t="s">
        <v>245</v>
      </c>
      <c r="J995" s="142">
        <v>4</v>
      </c>
      <c r="K995" s="142"/>
      <c r="L995" s="143">
        <v>19.510149999999999</v>
      </c>
      <c r="N995" s="143">
        <f t="shared" si="15"/>
        <v>78.040599999999998</v>
      </c>
      <c r="O995" s="149"/>
    </row>
    <row r="996" spans="4:15" ht="11.1" customHeight="1" x14ac:dyDescent="0.25">
      <c r="D996" s="137">
        <v>1</v>
      </c>
      <c r="E996" s="137"/>
      <c r="G996" s="141">
        <v>5045104</v>
      </c>
      <c r="H996" s="137" t="s">
        <v>1070</v>
      </c>
      <c r="I996" s="137" t="s">
        <v>245</v>
      </c>
      <c r="J996" s="142">
        <v>1</v>
      </c>
      <c r="K996" s="142"/>
      <c r="L996" s="143">
        <v>87.079849999999993</v>
      </c>
      <c r="N996" s="143">
        <f t="shared" si="15"/>
        <v>87.079849999999993</v>
      </c>
      <c r="O996" s="149"/>
    </row>
    <row r="997" spans="4:15" ht="11.1" customHeight="1" x14ac:dyDescent="0.25">
      <c r="D997" s="137">
        <v>1</v>
      </c>
      <c r="E997" s="137"/>
      <c r="G997" s="141">
        <v>5045109</v>
      </c>
      <c r="H997" s="137" t="s">
        <v>1071</v>
      </c>
      <c r="I997" s="137" t="s">
        <v>245</v>
      </c>
      <c r="J997" s="142">
        <v>1</v>
      </c>
      <c r="K997" s="142"/>
      <c r="L997" s="143">
        <v>79.075149999999994</v>
      </c>
      <c r="N997" s="143">
        <f t="shared" si="15"/>
        <v>79.075149999999994</v>
      </c>
      <c r="O997" s="149"/>
    </row>
    <row r="998" spans="4:15" ht="11.1" customHeight="1" x14ac:dyDescent="0.25">
      <c r="D998" s="137">
        <v>1</v>
      </c>
      <c r="E998" s="137"/>
      <c r="G998" s="141">
        <v>5045091</v>
      </c>
      <c r="H998" s="137" t="s">
        <v>1066</v>
      </c>
      <c r="I998" s="137" t="s">
        <v>245</v>
      </c>
      <c r="J998" s="142">
        <v>1</v>
      </c>
      <c r="K998" s="142"/>
      <c r="L998" s="143">
        <v>80.120149999999995</v>
      </c>
      <c r="N998" s="143">
        <f t="shared" si="15"/>
        <v>80.120149999999995</v>
      </c>
      <c r="O998" s="149"/>
    </row>
    <row r="999" spans="4:15" ht="11.1" customHeight="1" x14ac:dyDescent="0.25">
      <c r="D999" s="137">
        <v>2</v>
      </c>
      <c r="E999" s="137"/>
      <c r="G999" s="141">
        <v>5045092</v>
      </c>
      <c r="H999" s="137" t="s">
        <v>1067</v>
      </c>
      <c r="I999" s="137" t="s">
        <v>245</v>
      </c>
      <c r="J999" s="142">
        <v>4</v>
      </c>
      <c r="K999" s="142"/>
      <c r="L999" s="143">
        <v>19.510149999999999</v>
      </c>
      <c r="N999" s="143">
        <f t="shared" si="15"/>
        <v>78.040599999999998</v>
      </c>
      <c r="O999" s="149"/>
    </row>
    <row r="1000" spans="4:15" ht="11.1" customHeight="1" x14ac:dyDescent="0.25">
      <c r="D1000" s="137">
        <v>1</v>
      </c>
      <c r="E1000" s="137"/>
      <c r="G1000" s="141">
        <v>5045338</v>
      </c>
      <c r="H1000" s="137" t="s">
        <v>1072</v>
      </c>
      <c r="I1000" s="137" t="s">
        <v>245</v>
      </c>
      <c r="J1000" s="142">
        <v>4</v>
      </c>
      <c r="K1000" s="142"/>
      <c r="L1000" s="143">
        <v>19.510149999999999</v>
      </c>
      <c r="N1000" s="143">
        <f t="shared" si="15"/>
        <v>78.040599999999998</v>
      </c>
      <c r="O1000" s="149"/>
    </row>
    <row r="1001" spans="4:15" ht="11.1" customHeight="1" x14ac:dyDescent="0.25">
      <c r="D1001" s="137">
        <v>2</v>
      </c>
      <c r="E1001" s="137"/>
      <c r="G1001" s="141">
        <v>5045339</v>
      </c>
      <c r="H1001" s="137" t="s">
        <v>1073</v>
      </c>
      <c r="I1001" s="137" t="s">
        <v>245</v>
      </c>
      <c r="J1001" s="142">
        <v>1</v>
      </c>
      <c r="K1001" s="142"/>
      <c r="L1001" s="143">
        <v>80.120149999999995</v>
      </c>
      <c r="N1001" s="143">
        <f t="shared" si="15"/>
        <v>80.120149999999995</v>
      </c>
      <c r="O1001" s="149"/>
    </row>
    <row r="1002" spans="4:15" ht="11.1" customHeight="1" x14ac:dyDescent="0.25">
      <c r="D1002" s="137">
        <v>1</v>
      </c>
      <c r="E1002" s="137"/>
      <c r="G1002" s="141">
        <v>5045091</v>
      </c>
      <c r="H1002" s="137" t="s">
        <v>1066</v>
      </c>
      <c r="I1002" s="137" t="s">
        <v>245</v>
      </c>
      <c r="J1002" s="142">
        <v>1</v>
      </c>
      <c r="K1002" s="142"/>
      <c r="L1002" s="143">
        <v>80.120149999999995</v>
      </c>
      <c r="N1002" s="143">
        <f t="shared" si="15"/>
        <v>80.120149999999995</v>
      </c>
      <c r="O1002" s="149"/>
    </row>
    <row r="1003" spans="4:15" ht="11.1" customHeight="1" x14ac:dyDescent="0.25">
      <c r="D1003" s="137">
        <v>2</v>
      </c>
      <c r="E1003" s="137"/>
      <c r="G1003" s="141">
        <v>5045092</v>
      </c>
      <c r="H1003" s="137" t="s">
        <v>1067</v>
      </c>
      <c r="I1003" s="137" t="s">
        <v>245</v>
      </c>
      <c r="J1003" s="142">
        <v>4</v>
      </c>
      <c r="K1003" s="142"/>
      <c r="L1003" s="143">
        <v>19.510149999999999</v>
      </c>
      <c r="N1003" s="143">
        <f t="shared" si="15"/>
        <v>78.040599999999998</v>
      </c>
      <c r="O1003" s="149"/>
    </row>
    <row r="1004" spans="4:15" ht="11.1" customHeight="1" x14ac:dyDescent="0.25">
      <c r="D1004" s="137">
        <v>3</v>
      </c>
      <c r="E1004" s="137"/>
      <c r="G1004" s="141">
        <v>5045735</v>
      </c>
      <c r="H1004" s="137" t="s">
        <v>1074</v>
      </c>
      <c r="I1004" s="137" t="s">
        <v>245</v>
      </c>
      <c r="J1004" s="142">
        <v>2</v>
      </c>
      <c r="K1004" s="142"/>
      <c r="L1004" s="143">
        <v>67.924999999999997</v>
      </c>
      <c r="N1004" s="143">
        <f t="shared" si="15"/>
        <v>135.85</v>
      </c>
      <c r="O1004" s="149"/>
    </row>
    <row r="1005" spans="4:15" ht="11.1" customHeight="1" x14ac:dyDescent="0.25">
      <c r="D1005" s="137">
        <v>1</v>
      </c>
      <c r="E1005" s="137"/>
      <c r="G1005" s="141">
        <v>5045741</v>
      </c>
      <c r="H1005" s="137" t="s">
        <v>1075</v>
      </c>
      <c r="I1005" s="137" t="s">
        <v>245</v>
      </c>
      <c r="J1005" s="142">
        <v>1</v>
      </c>
      <c r="K1005" s="142"/>
      <c r="L1005" s="143">
        <v>82.210150000000013</v>
      </c>
      <c r="N1005" s="143">
        <f t="shared" si="15"/>
        <v>82.210150000000013</v>
      </c>
      <c r="O1005" s="149"/>
    </row>
    <row r="1006" spans="4:15" ht="11.1" customHeight="1" x14ac:dyDescent="0.25">
      <c r="D1006" s="137">
        <v>2</v>
      </c>
      <c r="E1006" s="137"/>
      <c r="G1006" s="141">
        <v>5045742</v>
      </c>
      <c r="H1006" s="137" t="s">
        <v>1076</v>
      </c>
      <c r="I1006" s="137" t="s">
        <v>245</v>
      </c>
      <c r="J1006" s="142">
        <v>4</v>
      </c>
      <c r="K1006" s="142"/>
      <c r="L1006" s="143">
        <v>19.510149999999999</v>
      </c>
      <c r="N1006" s="143">
        <f t="shared" si="15"/>
        <v>78.040599999999998</v>
      </c>
      <c r="O1006" s="149"/>
    </row>
    <row r="1007" spans="4:15" ht="11.1" customHeight="1" x14ac:dyDescent="0.25">
      <c r="D1007" s="137">
        <v>1</v>
      </c>
      <c r="E1007" s="137"/>
      <c r="G1007" s="141">
        <v>5045784</v>
      </c>
      <c r="H1007" s="137" t="s">
        <v>1077</v>
      </c>
      <c r="I1007" s="137" t="s">
        <v>242</v>
      </c>
      <c r="J1007" s="142">
        <v>1</v>
      </c>
      <c r="K1007" s="142"/>
      <c r="L1007" s="143">
        <v>87.079849999999993</v>
      </c>
      <c r="N1007" s="143">
        <f t="shared" si="15"/>
        <v>87.079849999999993</v>
      </c>
      <c r="O1007" s="149"/>
    </row>
    <row r="1008" spans="4:15" ht="11.1" customHeight="1" x14ac:dyDescent="0.25">
      <c r="D1008" s="137">
        <v>1</v>
      </c>
      <c r="E1008" s="137"/>
      <c r="G1008" s="141">
        <v>5045786</v>
      </c>
      <c r="H1008" s="137" t="s">
        <v>1078</v>
      </c>
      <c r="I1008" s="137" t="s">
        <v>245</v>
      </c>
      <c r="J1008" s="142">
        <v>4</v>
      </c>
      <c r="K1008" s="142"/>
      <c r="L1008" s="143">
        <v>19.510149999999999</v>
      </c>
      <c r="N1008" s="143">
        <f t="shared" si="15"/>
        <v>78.040599999999998</v>
      </c>
      <c r="O1008" s="149"/>
    </row>
    <row r="1009" spans="4:15" ht="11.1" customHeight="1" x14ac:dyDescent="0.25">
      <c r="D1009" s="137">
        <v>2</v>
      </c>
      <c r="E1009" s="137"/>
      <c r="G1009" s="141">
        <v>5045787</v>
      </c>
      <c r="H1009" s="137" t="s">
        <v>1079</v>
      </c>
      <c r="I1009" s="137" t="s">
        <v>245</v>
      </c>
      <c r="J1009" s="142">
        <v>1</v>
      </c>
      <c r="K1009" s="142"/>
      <c r="L1009" s="143">
        <v>87.079849999999993</v>
      </c>
      <c r="N1009" s="143">
        <f t="shared" si="15"/>
        <v>87.079849999999993</v>
      </c>
      <c r="O1009" s="149"/>
    </row>
    <row r="1010" spans="4:15" ht="11.1" customHeight="1" x14ac:dyDescent="0.25">
      <c r="D1010" s="137">
        <v>1</v>
      </c>
      <c r="E1010" s="137"/>
      <c r="G1010" s="141">
        <v>5045842</v>
      </c>
      <c r="H1010" s="137" t="s">
        <v>1080</v>
      </c>
      <c r="I1010" s="137" t="s">
        <v>242</v>
      </c>
      <c r="J1010" s="142">
        <v>1</v>
      </c>
      <c r="K1010" s="142"/>
      <c r="L1010" s="143">
        <v>80.120149999999995</v>
      </c>
      <c r="N1010" s="143">
        <f t="shared" si="15"/>
        <v>80.120149999999995</v>
      </c>
      <c r="O1010" s="149"/>
    </row>
    <row r="1011" spans="4:15" ht="11.1" customHeight="1" x14ac:dyDescent="0.25">
      <c r="D1011" s="137">
        <v>2</v>
      </c>
      <c r="E1011" s="137"/>
      <c r="G1011" s="141">
        <v>5045843</v>
      </c>
      <c r="H1011" s="137" t="s">
        <v>1081</v>
      </c>
      <c r="I1011" s="137" t="s">
        <v>412</v>
      </c>
      <c r="J1011" s="142">
        <v>1</v>
      </c>
      <c r="K1011" s="142"/>
      <c r="L1011" s="143">
        <v>67.924999999999997</v>
      </c>
      <c r="N1011" s="143">
        <f t="shared" si="15"/>
        <v>67.924999999999997</v>
      </c>
      <c r="O1011" s="149"/>
    </row>
    <row r="1012" spans="4:15" ht="11.1" customHeight="1" x14ac:dyDescent="0.25">
      <c r="D1012" s="137">
        <v>1</v>
      </c>
      <c r="E1012" s="137"/>
      <c r="G1012" s="141">
        <v>5045848</v>
      </c>
      <c r="H1012" s="137" t="s">
        <v>1082</v>
      </c>
      <c r="I1012" s="137" t="s">
        <v>242</v>
      </c>
      <c r="J1012" s="142">
        <v>4</v>
      </c>
      <c r="K1012" s="142"/>
      <c r="L1012" s="143">
        <v>33.784849999999999</v>
      </c>
      <c r="N1012" s="143">
        <f t="shared" si="15"/>
        <v>135.13939999999999</v>
      </c>
      <c r="O1012" s="149"/>
    </row>
    <row r="1013" spans="4:15" ht="11.1" customHeight="1" x14ac:dyDescent="0.25">
      <c r="D1013" s="137">
        <v>2</v>
      </c>
      <c r="E1013" s="137"/>
      <c r="G1013" s="141">
        <v>5045849</v>
      </c>
      <c r="H1013" s="137" t="s">
        <v>1083</v>
      </c>
      <c r="I1013" s="137" t="s">
        <v>537</v>
      </c>
      <c r="J1013" s="142">
        <v>1</v>
      </c>
      <c r="K1013" s="142"/>
      <c r="L1013" s="143">
        <v>87.079849999999993</v>
      </c>
      <c r="N1013" s="143">
        <f t="shared" si="15"/>
        <v>87.079849999999993</v>
      </c>
      <c r="O1013" s="149"/>
    </row>
    <row r="1014" spans="4:15" ht="11.1" customHeight="1" x14ac:dyDescent="0.25">
      <c r="D1014" s="137">
        <v>1</v>
      </c>
      <c r="E1014" s="137"/>
      <c r="G1014" s="141">
        <v>5045879</v>
      </c>
      <c r="H1014" s="137" t="s">
        <v>1084</v>
      </c>
      <c r="I1014" s="137" t="s">
        <v>242</v>
      </c>
      <c r="J1014" s="142">
        <v>4</v>
      </c>
      <c r="K1014" s="142"/>
      <c r="L1014" s="143">
        <v>33.784849999999999</v>
      </c>
      <c r="N1014" s="143">
        <f t="shared" si="15"/>
        <v>135.13939999999999</v>
      </c>
      <c r="O1014" s="149"/>
    </row>
    <row r="1015" spans="4:15" ht="11.1" customHeight="1" x14ac:dyDescent="0.25">
      <c r="D1015" s="137">
        <v>2</v>
      </c>
      <c r="E1015" s="137"/>
      <c r="G1015" s="141">
        <v>5045880</v>
      </c>
      <c r="H1015" s="137" t="s">
        <v>1085</v>
      </c>
      <c r="I1015" s="137" t="s">
        <v>242</v>
      </c>
      <c r="J1015" s="142">
        <v>1</v>
      </c>
      <c r="K1015" s="142"/>
      <c r="L1015" s="143">
        <v>87.079849999999993</v>
      </c>
      <c r="N1015" s="143">
        <f t="shared" si="15"/>
        <v>87.079849999999993</v>
      </c>
      <c r="O1015" s="149"/>
    </row>
    <row r="1016" spans="4:15" ht="11.1" customHeight="1" x14ac:dyDescent="0.25">
      <c r="D1016" s="137">
        <v>1</v>
      </c>
      <c r="E1016" s="137"/>
      <c r="G1016" s="141">
        <v>5045926</v>
      </c>
      <c r="H1016" s="137" t="s">
        <v>1086</v>
      </c>
      <c r="I1016" s="137" t="s">
        <v>178</v>
      </c>
      <c r="J1016" s="142">
        <v>4</v>
      </c>
      <c r="K1016" s="142"/>
      <c r="L1016" s="143">
        <v>19.510149999999999</v>
      </c>
      <c r="N1016" s="143">
        <f t="shared" si="15"/>
        <v>78.040599999999998</v>
      </c>
      <c r="O1016" s="149"/>
    </row>
    <row r="1017" spans="4:15" ht="11.1" customHeight="1" x14ac:dyDescent="0.25">
      <c r="D1017" s="137">
        <v>2</v>
      </c>
      <c r="E1017" s="137"/>
      <c r="G1017" s="141">
        <v>5045927</v>
      </c>
      <c r="H1017" s="137" t="s">
        <v>1087</v>
      </c>
      <c r="I1017" s="137" t="s">
        <v>178</v>
      </c>
      <c r="J1017" s="142">
        <v>1</v>
      </c>
      <c r="K1017" s="142"/>
      <c r="L1017" s="143">
        <v>80.120149999999995</v>
      </c>
      <c r="N1017" s="143">
        <f t="shared" si="15"/>
        <v>80.120149999999995</v>
      </c>
      <c r="O1017" s="149"/>
    </row>
    <row r="1018" spans="4:15" ht="11.1" customHeight="1" x14ac:dyDescent="0.25">
      <c r="D1018" s="137">
        <v>1</v>
      </c>
      <c r="E1018" s="137"/>
      <c r="G1018" s="141">
        <v>5045941</v>
      </c>
      <c r="H1018" s="137" t="s">
        <v>1088</v>
      </c>
      <c r="I1018" s="137" t="s">
        <v>182</v>
      </c>
      <c r="J1018" s="142">
        <v>1</v>
      </c>
      <c r="K1018" s="142"/>
      <c r="L1018" s="143">
        <v>80.120149999999995</v>
      </c>
      <c r="N1018" s="143">
        <f t="shared" si="15"/>
        <v>80.120149999999995</v>
      </c>
      <c r="O1018" s="149"/>
    </row>
    <row r="1019" spans="4:15" ht="11.1" customHeight="1" x14ac:dyDescent="0.25">
      <c r="D1019" s="137">
        <v>2</v>
      </c>
      <c r="E1019" s="137"/>
      <c r="G1019" s="141">
        <v>5045942</v>
      </c>
      <c r="H1019" s="137" t="s">
        <v>1089</v>
      </c>
      <c r="I1019" s="137" t="s">
        <v>182</v>
      </c>
      <c r="J1019" s="142">
        <v>2</v>
      </c>
      <c r="K1019" s="142"/>
      <c r="L1019" s="143">
        <v>67.924999999999997</v>
      </c>
      <c r="N1019" s="143">
        <f t="shared" si="15"/>
        <v>135.85</v>
      </c>
      <c r="O1019" s="149"/>
    </row>
    <row r="1020" spans="4:15" ht="11.1" customHeight="1" x14ac:dyDescent="0.25">
      <c r="D1020" s="137">
        <v>1</v>
      </c>
      <c r="E1020" s="137"/>
      <c r="G1020" s="141">
        <v>5045980</v>
      </c>
      <c r="H1020" s="137" t="s">
        <v>1090</v>
      </c>
      <c r="I1020" s="137" t="s">
        <v>245</v>
      </c>
      <c r="J1020" s="142">
        <v>1</v>
      </c>
      <c r="K1020" s="142"/>
      <c r="L1020" s="143">
        <v>80.120149999999995</v>
      </c>
      <c r="N1020" s="143">
        <f t="shared" si="15"/>
        <v>80.120149999999995</v>
      </c>
      <c r="O1020" s="149"/>
    </row>
    <row r="1021" spans="4:15" ht="11.1" customHeight="1" x14ac:dyDescent="0.25">
      <c r="D1021" s="137">
        <v>2</v>
      </c>
      <c r="E1021" s="137"/>
      <c r="G1021" s="141">
        <v>5045981</v>
      </c>
      <c r="H1021" s="137" t="s">
        <v>1091</v>
      </c>
      <c r="I1021" s="137" t="s">
        <v>245</v>
      </c>
      <c r="J1021" s="142">
        <v>4</v>
      </c>
      <c r="K1021" s="142"/>
      <c r="L1021" s="143">
        <v>19.510149999999999</v>
      </c>
      <c r="N1021" s="143">
        <f t="shared" si="15"/>
        <v>78.040599999999998</v>
      </c>
      <c r="O1021" s="149"/>
    </row>
    <row r="1022" spans="4:15" ht="11.1" customHeight="1" x14ac:dyDescent="0.25">
      <c r="D1022" s="137">
        <v>3</v>
      </c>
      <c r="E1022" s="137"/>
      <c r="G1022" s="141">
        <v>5045982</v>
      </c>
      <c r="H1022" s="137" t="s">
        <v>1092</v>
      </c>
      <c r="I1022" s="137" t="s">
        <v>245</v>
      </c>
      <c r="J1022" s="142">
        <v>1</v>
      </c>
      <c r="K1022" s="142"/>
      <c r="L1022" s="143">
        <v>67.924999999999997</v>
      </c>
      <c r="N1022" s="143">
        <f t="shared" si="15"/>
        <v>67.924999999999997</v>
      </c>
      <c r="O1022" s="149"/>
    </row>
    <row r="1023" spans="4:15" ht="11.1" customHeight="1" x14ac:dyDescent="0.25">
      <c r="D1023" s="137">
        <v>1</v>
      </c>
      <c r="E1023" s="137"/>
      <c r="G1023" s="141">
        <v>5046018</v>
      </c>
      <c r="H1023" s="137" t="s">
        <v>1093</v>
      </c>
      <c r="I1023" s="137" t="s">
        <v>245</v>
      </c>
      <c r="J1023" s="142">
        <v>1</v>
      </c>
      <c r="K1023" s="142"/>
      <c r="L1023" s="143">
        <v>80.120149999999995</v>
      </c>
      <c r="N1023" s="143">
        <f t="shared" si="15"/>
        <v>80.120149999999995</v>
      </c>
      <c r="O1023" s="149"/>
    </row>
    <row r="1024" spans="4:15" ht="11.1" customHeight="1" x14ac:dyDescent="0.25">
      <c r="D1024" s="137">
        <v>1</v>
      </c>
      <c r="E1024" s="137"/>
      <c r="G1024" s="141">
        <v>5046025</v>
      </c>
      <c r="H1024" s="137" t="s">
        <v>1094</v>
      </c>
      <c r="I1024" s="137" t="s">
        <v>245</v>
      </c>
      <c r="J1024" s="142">
        <v>1</v>
      </c>
      <c r="K1024" s="142"/>
      <c r="L1024" s="143">
        <v>80.120149999999995</v>
      </c>
      <c r="N1024" s="143">
        <f t="shared" si="15"/>
        <v>80.120149999999995</v>
      </c>
      <c r="O1024" s="149"/>
    </row>
    <row r="1025" spans="4:15" ht="11.1" customHeight="1" x14ac:dyDescent="0.25">
      <c r="D1025" s="137">
        <v>2</v>
      </c>
      <c r="E1025" s="137"/>
      <c r="G1025" s="141">
        <v>5046026</v>
      </c>
      <c r="H1025" s="137" t="s">
        <v>1095</v>
      </c>
      <c r="I1025" s="137" t="s">
        <v>245</v>
      </c>
      <c r="J1025" s="142">
        <v>2</v>
      </c>
      <c r="K1025" s="142"/>
      <c r="L1025" s="143">
        <v>67.924999999999997</v>
      </c>
      <c r="N1025" s="143">
        <f t="shared" si="15"/>
        <v>135.85</v>
      </c>
      <c r="O1025" s="149"/>
    </row>
    <row r="1026" spans="4:15" ht="11.1" customHeight="1" x14ac:dyDescent="0.25">
      <c r="D1026" s="137">
        <v>3</v>
      </c>
      <c r="E1026" s="137"/>
      <c r="G1026" s="141">
        <v>5046027</v>
      </c>
      <c r="H1026" s="137" t="s">
        <v>1096</v>
      </c>
      <c r="I1026" s="137" t="s">
        <v>245</v>
      </c>
      <c r="J1026" s="142">
        <v>4</v>
      </c>
      <c r="K1026" s="142"/>
      <c r="L1026" s="143">
        <v>19.510149999999999</v>
      </c>
      <c r="N1026" s="143">
        <f t="shared" si="15"/>
        <v>78.040599999999998</v>
      </c>
      <c r="O1026" s="149"/>
    </row>
    <row r="1027" spans="4:15" ht="11.1" customHeight="1" x14ac:dyDescent="0.25">
      <c r="D1027" s="137">
        <v>1</v>
      </c>
      <c r="E1027" s="137"/>
      <c r="G1027" s="141">
        <v>5046051</v>
      </c>
      <c r="H1027" s="137" t="s">
        <v>1097</v>
      </c>
      <c r="I1027" s="137" t="s">
        <v>245</v>
      </c>
      <c r="J1027" s="142">
        <v>2</v>
      </c>
      <c r="K1027" s="142"/>
      <c r="L1027" s="143">
        <v>67.924999999999997</v>
      </c>
      <c r="N1027" s="143">
        <f t="shared" si="15"/>
        <v>135.85</v>
      </c>
      <c r="O1027" s="149"/>
    </row>
    <row r="1028" spans="4:15" ht="11.1" customHeight="1" x14ac:dyDescent="0.25">
      <c r="D1028" s="137">
        <v>2</v>
      </c>
      <c r="E1028" s="137"/>
      <c r="G1028" s="141">
        <v>5046052</v>
      </c>
      <c r="H1028" s="137" t="s">
        <v>1098</v>
      </c>
      <c r="I1028" s="137" t="s">
        <v>245</v>
      </c>
      <c r="J1028" s="142">
        <v>1</v>
      </c>
      <c r="K1028" s="142"/>
      <c r="L1028" s="143">
        <v>80.120149999999995</v>
      </c>
      <c r="N1028" s="143">
        <f t="shared" si="15"/>
        <v>80.120149999999995</v>
      </c>
      <c r="O1028" s="149"/>
    </row>
    <row r="1029" spans="4:15" ht="11.1" customHeight="1" x14ac:dyDescent="0.25">
      <c r="D1029" s="137">
        <v>1</v>
      </c>
      <c r="E1029" s="137"/>
      <c r="G1029" s="141">
        <v>5046130</v>
      </c>
      <c r="H1029" s="137" t="s">
        <v>1099</v>
      </c>
      <c r="I1029" s="137" t="s">
        <v>245</v>
      </c>
      <c r="J1029" s="142">
        <v>2</v>
      </c>
      <c r="K1029" s="142"/>
      <c r="L1029" s="143">
        <v>67.924999999999997</v>
      </c>
      <c r="N1029" s="143">
        <f t="shared" si="15"/>
        <v>135.85</v>
      </c>
      <c r="O1029" s="149"/>
    </row>
    <row r="1030" spans="4:15" ht="11.1" customHeight="1" x14ac:dyDescent="0.25">
      <c r="D1030" s="137">
        <v>2</v>
      </c>
      <c r="E1030" s="137"/>
      <c r="G1030" s="141">
        <v>5046131</v>
      </c>
      <c r="H1030" s="137" t="s">
        <v>1100</v>
      </c>
      <c r="I1030" s="137" t="s">
        <v>245</v>
      </c>
      <c r="J1030" s="142">
        <v>1</v>
      </c>
      <c r="K1030" s="142"/>
      <c r="L1030" s="143">
        <v>80.120149999999995</v>
      </c>
      <c r="N1030" s="143">
        <f t="shared" si="15"/>
        <v>80.120149999999995</v>
      </c>
      <c r="O1030" s="149"/>
    </row>
    <row r="1031" spans="4:15" ht="11.1" customHeight="1" x14ac:dyDescent="0.25">
      <c r="D1031" s="137">
        <v>1</v>
      </c>
      <c r="E1031" s="137"/>
      <c r="G1031" s="141">
        <v>5046044</v>
      </c>
      <c r="H1031" s="137" t="s">
        <v>1101</v>
      </c>
      <c r="I1031" s="137" t="s">
        <v>245</v>
      </c>
      <c r="J1031" s="142">
        <v>1</v>
      </c>
      <c r="K1031" s="142"/>
      <c r="L1031" s="143">
        <v>80.120149999999995</v>
      </c>
      <c r="N1031" s="143">
        <f t="shared" si="15"/>
        <v>80.120149999999995</v>
      </c>
      <c r="O1031" s="149"/>
    </row>
    <row r="1032" spans="4:15" ht="11.1" customHeight="1" x14ac:dyDescent="0.25">
      <c r="D1032" s="137">
        <v>1</v>
      </c>
      <c r="E1032" s="137"/>
      <c r="G1032" s="141">
        <v>5046186</v>
      </c>
      <c r="H1032" s="137" t="s">
        <v>1102</v>
      </c>
      <c r="I1032" s="137" t="s">
        <v>242</v>
      </c>
      <c r="J1032" s="142">
        <v>1</v>
      </c>
      <c r="K1032" s="142"/>
      <c r="L1032" s="143">
        <v>80.120149999999995</v>
      </c>
      <c r="N1032" s="143">
        <f t="shared" si="15"/>
        <v>80.120149999999995</v>
      </c>
      <c r="O1032" s="149"/>
    </row>
    <row r="1033" spans="4:15" ht="11.1" customHeight="1" x14ac:dyDescent="0.25">
      <c r="D1033" s="137">
        <v>1</v>
      </c>
      <c r="E1033" s="137"/>
      <c r="G1033" s="141">
        <v>5046216</v>
      </c>
      <c r="H1033" s="137" t="s">
        <v>1103</v>
      </c>
      <c r="I1033" s="137" t="s">
        <v>245</v>
      </c>
      <c r="J1033" s="142">
        <v>4</v>
      </c>
      <c r="K1033" s="142"/>
      <c r="L1033" s="143">
        <v>19.510149999999999</v>
      </c>
      <c r="N1033" s="143">
        <f t="shared" si="15"/>
        <v>78.040599999999998</v>
      </c>
      <c r="O1033" s="149"/>
    </row>
    <row r="1034" spans="4:15" ht="11.1" customHeight="1" x14ac:dyDescent="0.25">
      <c r="D1034" s="137">
        <v>2</v>
      </c>
      <c r="E1034" s="137"/>
      <c r="G1034" s="141">
        <v>5046217</v>
      </c>
      <c r="H1034" s="137" t="s">
        <v>1104</v>
      </c>
      <c r="I1034" s="137" t="s">
        <v>245</v>
      </c>
      <c r="J1034" s="142">
        <v>1</v>
      </c>
      <c r="K1034" s="142"/>
      <c r="L1034" s="143">
        <v>80.120149999999995</v>
      </c>
      <c r="N1034" s="143">
        <f t="shared" si="15"/>
        <v>80.120149999999995</v>
      </c>
      <c r="O1034" s="149"/>
    </row>
    <row r="1035" spans="4:15" ht="11.1" customHeight="1" x14ac:dyDescent="0.25">
      <c r="D1035" s="137">
        <v>1</v>
      </c>
      <c r="E1035" s="137"/>
      <c r="G1035" s="141">
        <v>5043149</v>
      </c>
      <c r="H1035" s="137" t="s">
        <v>731</v>
      </c>
      <c r="I1035" s="137" t="s">
        <v>245</v>
      </c>
      <c r="J1035" s="142">
        <v>1</v>
      </c>
      <c r="K1035" s="142"/>
      <c r="L1035" s="143">
        <v>80.120149999999995</v>
      </c>
      <c r="N1035" s="143">
        <f t="shared" si="15"/>
        <v>80.120149999999995</v>
      </c>
      <c r="O1035" s="149"/>
    </row>
    <row r="1036" spans="4:15" ht="11.1" customHeight="1" x14ac:dyDescent="0.25">
      <c r="D1036" s="137">
        <v>2</v>
      </c>
      <c r="E1036" s="137"/>
      <c r="G1036" s="141">
        <v>5043150</v>
      </c>
      <c r="H1036" s="137" t="s">
        <v>732</v>
      </c>
      <c r="I1036" s="137" t="s">
        <v>245</v>
      </c>
      <c r="J1036" s="142">
        <v>2</v>
      </c>
      <c r="K1036" s="142"/>
      <c r="L1036" s="143">
        <v>67.924999999999997</v>
      </c>
      <c r="N1036" s="143">
        <f t="shared" si="15"/>
        <v>135.85</v>
      </c>
      <c r="O1036" s="149"/>
    </row>
    <row r="1037" spans="4:15" ht="11.1" customHeight="1" x14ac:dyDescent="0.25">
      <c r="D1037" s="137">
        <v>1</v>
      </c>
      <c r="E1037" s="137"/>
      <c r="G1037" s="141">
        <v>5045091</v>
      </c>
      <c r="H1037" s="137" t="s">
        <v>1066</v>
      </c>
      <c r="I1037" s="137" t="s">
        <v>245</v>
      </c>
      <c r="J1037" s="142">
        <v>1</v>
      </c>
      <c r="K1037" s="142"/>
      <c r="L1037" s="143">
        <v>80.120149999999995</v>
      </c>
      <c r="N1037" s="143">
        <f t="shared" si="15"/>
        <v>80.120149999999995</v>
      </c>
    </row>
    <row r="1038" spans="4:15" ht="11.1" customHeight="1" x14ac:dyDescent="0.25">
      <c r="D1038" s="137">
        <v>1</v>
      </c>
      <c r="E1038" s="137"/>
      <c r="G1038" s="141">
        <v>5046560</v>
      </c>
      <c r="H1038" s="137" t="s">
        <v>1105</v>
      </c>
      <c r="I1038" s="137" t="s">
        <v>245</v>
      </c>
      <c r="J1038" s="142">
        <v>1</v>
      </c>
      <c r="K1038" s="142"/>
      <c r="L1038" s="143">
        <v>87.079849999999993</v>
      </c>
      <c r="N1038" s="143">
        <f t="shared" si="15"/>
        <v>87.079849999999993</v>
      </c>
    </row>
    <row r="1039" spans="4:15" ht="11.1" customHeight="1" x14ac:dyDescent="0.25">
      <c r="D1039" s="137">
        <v>1</v>
      </c>
      <c r="E1039" s="137"/>
      <c r="G1039" s="141">
        <v>5046562</v>
      </c>
      <c r="H1039" s="137" t="s">
        <v>1106</v>
      </c>
      <c r="I1039" s="137" t="s">
        <v>245</v>
      </c>
      <c r="J1039" s="142">
        <v>1</v>
      </c>
      <c r="K1039" s="142"/>
      <c r="L1039" s="143">
        <v>87.079849999999993</v>
      </c>
      <c r="N1039" s="143">
        <f t="shared" ref="N1039:N1048" si="16">L1039*J1039</f>
        <v>87.079849999999993</v>
      </c>
    </row>
    <row r="1040" spans="4:15" ht="11.1" customHeight="1" x14ac:dyDescent="0.25">
      <c r="D1040" s="137">
        <v>1</v>
      </c>
      <c r="E1040" s="137"/>
      <c r="G1040" s="141">
        <v>5046709</v>
      </c>
      <c r="H1040" s="137" t="s">
        <v>1107</v>
      </c>
      <c r="I1040" s="137" t="s">
        <v>245</v>
      </c>
      <c r="J1040" s="142">
        <v>4</v>
      </c>
      <c r="K1040" s="142"/>
      <c r="L1040" s="143">
        <v>33.784849999999999</v>
      </c>
      <c r="N1040" s="143">
        <f t="shared" si="16"/>
        <v>135.13939999999999</v>
      </c>
    </row>
    <row r="1041" spans="4:15" ht="11.1" customHeight="1" x14ac:dyDescent="0.25">
      <c r="D1041" s="137">
        <v>2</v>
      </c>
      <c r="E1041" s="137"/>
      <c r="G1041" s="141">
        <v>5046710</v>
      </c>
      <c r="H1041" s="137" t="s">
        <v>1108</v>
      </c>
      <c r="I1041" s="137" t="s">
        <v>245</v>
      </c>
      <c r="J1041" s="142">
        <v>1</v>
      </c>
      <c r="K1041" s="142"/>
      <c r="L1041" s="143">
        <v>87.079849999999993</v>
      </c>
      <c r="N1041" s="143">
        <f t="shared" si="16"/>
        <v>87.079849999999993</v>
      </c>
    </row>
    <row r="1042" spans="4:15" ht="11.1" customHeight="1" x14ac:dyDescent="0.25">
      <c r="D1042" s="137">
        <v>1</v>
      </c>
      <c r="E1042" s="137"/>
      <c r="G1042" s="141">
        <v>5046399</v>
      </c>
      <c r="H1042" s="137" t="s">
        <v>1109</v>
      </c>
      <c r="I1042" s="137" t="s">
        <v>245</v>
      </c>
      <c r="J1042" s="142">
        <v>4</v>
      </c>
      <c r="K1042" s="142"/>
      <c r="L1042" s="143">
        <v>26.125</v>
      </c>
      <c r="N1042" s="143">
        <f t="shared" si="16"/>
        <v>104.5</v>
      </c>
    </row>
    <row r="1043" spans="4:15" ht="11.1" customHeight="1" x14ac:dyDescent="0.25">
      <c r="D1043" s="137">
        <v>2</v>
      </c>
      <c r="E1043" s="137"/>
      <c r="G1043" s="141">
        <v>5046401</v>
      </c>
      <c r="H1043" s="137" t="s">
        <v>1110</v>
      </c>
      <c r="I1043" s="137" t="s">
        <v>245</v>
      </c>
      <c r="J1043" s="142">
        <v>1</v>
      </c>
      <c r="K1043" s="142"/>
      <c r="L1043" s="143">
        <v>73.150000000000006</v>
      </c>
      <c r="N1043" s="143">
        <f t="shared" si="16"/>
        <v>73.150000000000006</v>
      </c>
    </row>
    <row r="1044" spans="4:15" ht="11.1" customHeight="1" x14ac:dyDescent="0.25">
      <c r="D1044" s="137">
        <v>1</v>
      </c>
      <c r="E1044" s="137"/>
      <c r="G1044" s="141">
        <v>5046409</v>
      </c>
      <c r="H1044" s="137" t="s">
        <v>1111</v>
      </c>
      <c r="I1044" s="137" t="s">
        <v>245</v>
      </c>
      <c r="J1044" s="142">
        <v>1</v>
      </c>
      <c r="K1044" s="142"/>
      <c r="L1044" s="143">
        <v>80.015650000000008</v>
      </c>
      <c r="N1044" s="143">
        <f t="shared" si="16"/>
        <v>80.015650000000008</v>
      </c>
    </row>
    <row r="1045" spans="4:15" ht="11.1" customHeight="1" x14ac:dyDescent="0.25">
      <c r="D1045" s="137">
        <v>1</v>
      </c>
      <c r="E1045" s="137"/>
      <c r="G1045" s="141">
        <v>5046415</v>
      </c>
      <c r="H1045" s="137" t="s">
        <v>1112</v>
      </c>
      <c r="I1045" s="137" t="s">
        <v>245</v>
      </c>
      <c r="J1045" s="142">
        <v>4</v>
      </c>
      <c r="K1045" s="142"/>
      <c r="L1045" s="143">
        <v>33.784849999999999</v>
      </c>
      <c r="N1045" s="143">
        <f t="shared" si="16"/>
        <v>135.13939999999999</v>
      </c>
    </row>
    <row r="1046" spans="4:15" ht="11.1" customHeight="1" x14ac:dyDescent="0.25">
      <c r="D1046" s="137">
        <v>2</v>
      </c>
      <c r="E1046" s="137"/>
      <c r="G1046" s="141">
        <v>5046416</v>
      </c>
      <c r="H1046" s="137" t="s">
        <v>1113</v>
      </c>
      <c r="I1046" s="137" t="s">
        <v>245</v>
      </c>
      <c r="J1046" s="142">
        <v>1</v>
      </c>
      <c r="K1046" s="142"/>
      <c r="L1046" s="143">
        <v>87.079849999999993</v>
      </c>
      <c r="N1046" s="143">
        <f t="shared" si="16"/>
        <v>87.079849999999993</v>
      </c>
    </row>
    <row r="1047" spans="4:15" ht="11.1" customHeight="1" x14ac:dyDescent="0.25">
      <c r="D1047" s="137">
        <v>1</v>
      </c>
      <c r="E1047" s="137"/>
      <c r="G1047" s="141">
        <v>5046433</v>
      </c>
      <c r="H1047" s="137" t="s">
        <v>1114</v>
      </c>
      <c r="I1047" s="137" t="s">
        <v>245</v>
      </c>
      <c r="J1047" s="142">
        <v>1</v>
      </c>
      <c r="K1047" s="142"/>
      <c r="L1047" s="143">
        <v>80.120149999999995</v>
      </c>
      <c r="N1047" s="143">
        <f t="shared" si="16"/>
        <v>80.120149999999995</v>
      </c>
    </row>
    <row r="1048" spans="4:15" ht="11.1" customHeight="1" x14ac:dyDescent="0.25">
      <c r="D1048" s="137">
        <v>2</v>
      </c>
      <c r="E1048" s="137"/>
      <c r="G1048" s="141">
        <v>5046434</v>
      </c>
      <c r="H1048" s="137" t="s">
        <v>1115</v>
      </c>
      <c r="I1048" s="137" t="s">
        <v>245</v>
      </c>
      <c r="J1048" s="142">
        <v>1</v>
      </c>
      <c r="K1048" s="142"/>
      <c r="L1048" s="143">
        <v>67.924999999999997</v>
      </c>
      <c r="N1048" s="143">
        <f t="shared" si="16"/>
        <v>67.924999999999997</v>
      </c>
    </row>
    <row r="1049" spans="4:15" x14ac:dyDescent="0.25">
      <c r="O1049" s="134">
        <f>SUM(N961:N1048)</f>
        <v>8623.1755500000017</v>
      </c>
    </row>
    <row r="1050" spans="4:15" ht="17.25" customHeight="1" x14ac:dyDescent="0.25">
      <c r="L1050" s="152" t="s">
        <v>1116</v>
      </c>
      <c r="O1050" s="134">
        <f>SUM(O35:O1049)</f>
        <v>260569.939388</v>
      </c>
    </row>
    <row r="1051" spans="4:15" s="153" customFormat="1" ht="17.25" customHeight="1" x14ac:dyDescent="0.25">
      <c r="J1051" s="131"/>
      <c r="K1051" s="131"/>
      <c r="L1051" s="131"/>
      <c r="M1051" s="131"/>
      <c r="N1051" s="131"/>
      <c r="O1051" s="149"/>
    </row>
    <row r="1052" spans="4:15" s="153" customFormat="1" ht="17.25" customHeight="1" x14ac:dyDescent="0.25">
      <c r="J1052" s="131"/>
      <c r="K1052" s="131"/>
      <c r="L1052" s="131"/>
      <c r="M1052" s="131"/>
      <c r="N1052" s="131"/>
      <c r="O1052" s="149"/>
    </row>
    <row r="1053" spans="4:15" s="153" customFormat="1" ht="17.25" customHeight="1" x14ac:dyDescent="0.25">
      <c r="J1053" s="131"/>
      <c r="K1053" s="131"/>
      <c r="L1053" s="131"/>
      <c r="M1053" s="131"/>
      <c r="N1053" s="131"/>
      <c r="O1053" s="149"/>
    </row>
    <row r="1054" spans="4:15" s="153" customFormat="1" ht="17.25" customHeight="1" x14ac:dyDescent="0.25">
      <c r="J1054" s="131"/>
      <c r="K1054" s="131"/>
      <c r="L1054" s="131"/>
      <c r="M1054" s="131"/>
      <c r="N1054" s="131"/>
      <c r="O1054" s="149"/>
    </row>
    <row r="1055" spans="4:15" s="153" customFormat="1" ht="17.25" customHeight="1" x14ac:dyDescent="0.25">
      <c r="J1055" s="131"/>
      <c r="K1055" s="131"/>
      <c r="L1055" s="131"/>
      <c r="M1055" s="131"/>
      <c r="N1055" s="131"/>
      <c r="O1055" s="149"/>
    </row>
    <row r="1056" spans="4:15" s="153" customFormat="1" ht="17.25" customHeight="1" x14ac:dyDescent="0.25">
      <c r="J1056" s="131"/>
      <c r="K1056" s="131"/>
      <c r="L1056" s="131"/>
      <c r="M1056" s="131"/>
      <c r="N1056" s="131"/>
      <c r="O1056" s="149"/>
    </row>
    <row r="1057" spans="10:15" s="153" customFormat="1" ht="17.25" customHeight="1" x14ac:dyDescent="0.25">
      <c r="J1057" s="131"/>
      <c r="K1057" s="131"/>
      <c r="L1057" s="131"/>
      <c r="M1057" s="131"/>
      <c r="N1057" s="131"/>
      <c r="O1057" s="149"/>
    </row>
    <row r="1058" spans="10:15" s="153" customFormat="1" ht="17.25" customHeight="1" x14ac:dyDescent="0.25">
      <c r="J1058" s="131"/>
      <c r="K1058" s="131"/>
      <c r="L1058" s="131"/>
      <c r="M1058" s="131"/>
      <c r="N1058" s="131"/>
      <c r="O1058" s="149"/>
    </row>
    <row r="1059" spans="10:15" s="153" customFormat="1" ht="10.35" customHeight="1" x14ac:dyDescent="0.25">
      <c r="J1059" s="131"/>
      <c r="K1059" s="131"/>
      <c r="L1059" s="131"/>
      <c r="M1059" s="131"/>
      <c r="N1059" s="131"/>
      <c r="O1059" s="149"/>
    </row>
    <row r="1060" spans="10:15" s="153" customFormat="1" ht="17.25" customHeight="1" x14ac:dyDescent="0.25">
      <c r="J1060" s="131"/>
      <c r="K1060" s="131"/>
      <c r="L1060" s="131"/>
      <c r="M1060" s="131"/>
      <c r="N1060" s="131"/>
      <c r="O1060" s="149"/>
    </row>
    <row r="1061" spans="10:15" s="153" customFormat="1" ht="17.25" customHeight="1" x14ac:dyDescent="0.25">
      <c r="J1061" s="131"/>
      <c r="K1061" s="131"/>
      <c r="L1061" s="131"/>
      <c r="M1061" s="131"/>
      <c r="N1061" s="131"/>
      <c r="O1061" s="149"/>
    </row>
    <row r="1062" spans="10:15" s="153" customFormat="1" ht="10.35" customHeight="1" x14ac:dyDescent="0.25">
      <c r="J1062" s="131"/>
      <c r="K1062" s="131"/>
      <c r="L1062" s="131"/>
      <c r="M1062" s="131"/>
      <c r="N1062" s="131"/>
      <c r="O1062" s="149"/>
    </row>
  </sheetData>
  <pageMargins left="0.511811024" right="0.511811024" top="0.78740157499999996" bottom="0.78740157499999996" header="0.31496062000000002" footer="0.31496062000000002"/>
  <pageSetup paperSize="9" scale="70" fitToHeight="0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o H A A B Q S w M E F A A C A A g A Z I x p T e e e z x y p A A A A + g A A A B I A H A B D b 2 5 m a W c v U G F j a 2 F n Z S 5 4 b W w g o h g A K K A U A A A A A A A A A A A A A A A A A A A A A A A A A A A A h Y / R C o I w G I V f R X b v N m d U y O + E u k 2 I g u h 2 r K U j n e J m 8 9 2 6 6 J F 6 h Y S y u u v y n P M d O O d x u 0 M 2 1 F V w V Z 3 V j U l R h C k K l J H N S Z s i R b 0 7 h 0 u U c d g K e R G F C k b Y 2 G S w O k W l c 2 1 C i P c e + x g 3 X U E Y p R E 5 5 p u 9 L F U t Q m 2 s E 0 Y q 9 G m d / r c Q h 8 N r D G d 4 H u O Y L R i e 0 Y h G Q K Y A c m 2 + E B s 3 Y w r k x 4 R 1 X 7 m + U 7 x 1 4 W o H Z J J A 3 j / 4 E 1 B L A w Q U A A I A C A B k j G l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I x p T e I F n A n f B A A A r 0 o A A B M A H A B G b 3 J t d W x h c y 9 T Z W N 0 a W 9 u M S 5 t I K I Y A C i g F A A A A A A A A A A A A A A A A A A A A A A A A A A A A O 2 a X 2 / b N h D A 3 w P k O x D y S w J 4 Q Z x 2 b d c h D 4 w s u 2 p s y 5 B k r 1 g S D L T N J U R o 0 Z C U L l 2 Q 5 2 I P e 9 x n 2 A f x F x v 1 x 4 4 k i 4 3 a E E 2 4 K C 8 O 7 g j d H f W 7 4 / H s A E 9 D w j z g J J + t n 7 e 3 t r e C C + T j G T i i 6 E / s g 0 N A c b i 9 B f h f h 3 k h 5 g L j e o r p 3 i / M v 5 w w d r n T I R T v 6 Z H O C 4 M d z X h 7 2 j N 1 0 4 X L z 8 t / D A c Y Q L c G r g 1 d y z k 9 2 G + 9 O e 0 b O h y Y O g R j w 9 R H P c s B s R g O j A 8 W M M c / A B c e G T 0 I 2 g Y Y G s v P M H r E 0 O b / W a B v t E 0 L Q H c E e + a v s A 3 3 r m l w r e 0 2 g X d F a R O E / h X e b S b O N r Q 0 g N + c C 4 x D j f s d + 3 9 z Y o Z 4 f r j S a s 1 j 4 s 0 O t W T R 2 e 1 J G 4 X o b P 0 M l y w Y g D T E P p q x 6 B k u m v B o X R 9 5 w e / M n + u M X s 0 9 9 9 M C B z t F i 8 2 b G y 3 R t z T u G 1 8 D k P f p t g l W 4 o O V O M T X Y U b + o n z 5 y 3 L x j + X i V + X i 1 + X i N + X i n 8 r F r X 2 B P B f o 7 e 7 2 F v H K d z I L m o 6 p 0 p w l / g s w S 5 R S K c v Z q y G r D F m I 1 I a M + y + G j C t l Q 3 Z n r 4 a s G m T t g 3 2 F E Y u 8 F w A W q a T i l b F V w 1 U R L j a h T F m 8 Y u + T N 7 4 B V 6 S 6 h y 4 d T f D y X 0 Q v W A C G P p u z j 2 T G g j v M Y l m I 3 2 E 0 w 3 6 w k 7 H W B C e p E l L q T B F F f n A Y e X a 2 + 6 2 l s d y X i G P L 5 h v U N w a u 9 U C U 1 y / F g Y 4 j e N g G 0 f a A v 1 v H h e A 1 0 E 0 I e m 4 b V q R 7 b c 6 1 R / q x D u 2 K n I 9 h z 7 J B f / k X 5 0 A m 6 x 2 C A 6 W P 6 z Q A Q T l N t X K Z L x q t w V c R f J 9 z Q p S + D q 1 D E M G / 0 k v H v 2 D 4 u y b A 2 F j + H e 3 q W 9 C x + b 6 b h o C k u p m J O e 9 i N s e h T 9 S t 8 e s I y p u a t V o u 5 Q W r 3 x X x u C L z z e 4 b t s 5 3 K b t 9 j m G P T b 6 B D h h C O 9 r 4 J B m c u B T z X R V A X y d D n A w N r c s o 6 L 5 o g u 5 L v p n d V 5 q y W b E R i u g U K C 6 T f R g I 3 H i k M 6 F r 9 a L X W p 8 I 4 i R 4 d 6 T 0 8 C R 2 X 8 B 6 r J M 6 P s l a q + c n F Q E j 9 O p a W c J i 7 8 t b j V g l E a + M q Z q t a m y 9 v 5 o v l L 6 0 p Q E I C l i q l V r C 8 h Z r 0 K q B d o y 8 c 6 b u F L i h p Q E I Q E u 1 U k H L W 3 z u o G X k B 9 8 E I J t P i M r 8 x f 6 L 8 I u V s q 8 i O Z P 1 V P Y J T W U f m g w 9 d o 4 8 h Z M h 8 V + Q D I l S a i n O 2 X v u l b g q Z H 3 o u I a t L G W J + + U 3 l 0 Q n E b G s s Z q v i n z x N 4 I 8 d Q f x D W 0 V g a C Q r d R S S 1 n B Z g 1 b N d g s j 6 g 7 g 2 l o s f s C z G K d 7 N 4 x a / C R Z t f W w P z w L J l + a H f Y 0 I a I E g b A H 5 f g 3 I Y D 4 B D s I Z W / 2 4 n j 2 c v H I 0 q H 0 r W y 0 + N L D t U 3 r S d 0 0 / q a n P F R S A A G D v q I i c / U z p d 8 L M J U K Y Q s P U t K 3 a g T R M E E G V L k E X q B W s q m x T q C 8 j v h W i 2 x X S + Y L G n W v / a H K Q X 5 f a 1 N Y f l 9 v U 1 h + X 3 N T W H 5 X X d T V O T D r Y q c j b x z p b / c S g M Q V N 9 U K 7 v o 5 o 0 + U u / O m 6 L u k / 4 l I n i C f b u z I C o P d W P 3 B a z H O q l z k K y 1 e g h S E b C Q i 1 Q e u K U B i C B L t L I L a t 5 o 3 b w q 2 L w 6 U + y R q b L g J + 6 X t 6 2 J T m J p z R q r C 2 s 1 v u K N J K G y g P H Y 0 g g E p X W l l n q E F 2 z W s F U d V Y 0 8 B j r E x / x d j 8 0 x 1 A 2 V Z 1 U b w Q g Q 3 A x a 8 j k v c u Q 5 n f j G / + X E H y 1 U T o m F q A 5 z j d Q S f G e p r r 5 f A O s / U E s B A i 0 A F A A C A A g A Z I x p T e e e z x y p A A A A + g A A A B I A A A A A A A A A A A A A A A A A A A A A A E N v b m Z p Z y 9 Q Y W N r Y W d l L n h t b F B L A Q I t A B Q A A g A I A G S M a U 0 P y u m r p A A A A O k A A A A T A A A A A A A A A A A A A A A A A P U A A A B b Q 2 9 u d G V u d F 9 U e X B l c 1 0 u e G 1 s U E s B A i 0 A F A A C A A g A Z I x p T e I F n A n f B A A A r 0 o A A B M A A A A A A A A A A A A A A A A A 5 g E A A E Z v c m 1 1 b G F z L 1 N l Y 3 R p b 2 4 x L m 1 Q S w U G A A A A A A M A A w D C A A A A E g c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1 0 B A A A A A A D 5 X A E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m x h e m V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g i I C 8 + P E V u d H J 5 I F R 5 c G U 9 I k Z p b G x F c n J v c k N v Z G U i I F Z h b H V l P S J z V W 5 r b m 9 3 b i I g L z 4 8 R W 5 0 c n k g V H l w Z T 0 i R m l s b E V y c m 9 y Q 2 9 1 b n Q i I F Z h b H V l P S J s M i I g L z 4 8 R W 5 0 c n k g V H l w Z T 0 i R m l s b E x h c 3 R V c G R h d G V k I i B W Y W x 1 Z T 0 i Z D I w M T g t M T E t M D l U M T k 6 M z Q 6 N T g u M D I y N z E 5 M l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s Y X p l c i 9 U a X B v I E F s d G V y Y W R v L n t D b 2 x 1 b W 4 x L D B 9 J n F 1 b 3 Q 7 L C Z x d W 9 0 O 1 N l Y 3 R p b 2 4 x L 0 J s Y X p l c i 9 U a X B v I E F s d G V y Y W R v L n t D b 2 x 1 b W 4 y L D F 9 J n F 1 b 3 Q 7 L C Z x d W 9 0 O 1 N l Y 3 R p b 2 4 x L 0 J s Y X p l c i 9 U a X B v I E F s d G V y Y W R v L n t D b 2 x 1 b W 4 z L D J 9 J n F 1 b 3 Q 7 L C Z x d W 9 0 O 1 N l Y 3 R p b 2 4 x L 0 J s Y X p l c i 9 U a X B v I E F s d G V y Y W R v L n t D b 2 x 1 b W 4 0 L D N 9 J n F 1 b 3 Q 7 L C Z x d W 9 0 O 1 N l Y 3 R p b 2 4 x L 0 J s Y X p l c i 9 U a X B v I E F s d G V y Y W R v L n t D b 2 x 1 b W 4 1 L D R 9 J n F 1 b 3 Q 7 L C Z x d W 9 0 O 1 N l Y 3 R p b 2 4 x L 0 J s Y X p l c i 9 U a X B v I E F s d G V y Y W R v L n t D b 2 x 1 b W 4 2 L D V 9 J n F 1 b 3 Q 7 L C Z x d W 9 0 O 1 N l Y 3 R p b 2 4 x L 0 J s Y X p l c i 9 U a X B v I E F s d G V y Y W R v L n t D b 2 x 1 b W 4 3 L D Z 9 J n F 1 b 3 Q 7 L C Z x d W 9 0 O 1 N l Y 3 R p b 2 4 x L 0 J s Y X p l c i 9 U a X B v I E F s d G V y Y W R v L n t D b 2 x 1 b W 4 4 L D d 9 J n F 1 b 3 Q 7 L C Z x d W 9 0 O 1 N l Y 3 R p b 2 4 x L 0 J s Y X p l c i 9 U a X B v I E F s d G V y Y W R v L n t D b 2 x 1 b W 4 5 L D h 9 J n F 1 b 3 Q 7 L C Z x d W 9 0 O 1 N l Y 3 R p b 2 4 x L 0 J s Y X p l c i 9 U a X B v I E F s d G V y Y W R v L n t D b 2 x 1 b W 4 x M C w 5 f S Z x d W 9 0 O y w m c X V v d D t T Z W N 0 a W 9 u M S 9 C b G F 6 Z X I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C b G F 6 Z X I v V G l w b y B B b H R l c m F k b y 5 7 Q 2 9 s d W 1 u M S w w f S Z x d W 9 0 O y w m c X V v d D t T Z W N 0 a W 9 u M S 9 C b G F 6 Z X I v V G l w b y B B b H R l c m F k b y 5 7 Q 2 9 s d W 1 u M i w x f S Z x d W 9 0 O y w m c X V v d D t T Z W N 0 a W 9 u M S 9 C b G F 6 Z X I v V G l w b y B B b H R l c m F k b y 5 7 Q 2 9 s d W 1 u M y w y f S Z x d W 9 0 O y w m c X V v d D t T Z W N 0 a W 9 u M S 9 C b G F 6 Z X I v V G l w b y B B b H R l c m F k b y 5 7 Q 2 9 s d W 1 u N C w z f S Z x d W 9 0 O y w m c X V v d D t T Z W N 0 a W 9 u M S 9 C b G F 6 Z X I v V G l w b y B B b H R l c m F k b y 5 7 Q 2 9 s d W 1 u N S w 0 f S Z x d W 9 0 O y w m c X V v d D t T Z W N 0 a W 9 u M S 9 C b G F 6 Z X I v V G l w b y B B b H R l c m F k b y 5 7 Q 2 9 s d W 1 u N i w 1 f S Z x d W 9 0 O y w m c X V v d D t T Z W N 0 a W 9 u M S 9 C b G F 6 Z X I v V G l w b y B B b H R l c m F k b y 5 7 Q 2 9 s d W 1 u N y w 2 f S Z x d W 9 0 O y w m c X V v d D t T Z W N 0 a W 9 u M S 9 C b G F 6 Z X I v V G l w b y B B b H R l c m F k b y 5 7 Q 2 9 s d W 1 u O C w 3 f S Z x d W 9 0 O y w m c X V v d D t T Z W N 0 a W 9 u M S 9 C b G F 6 Z X I v V G l w b y B B b H R l c m F k b y 5 7 Q 2 9 s d W 1 u O S w 4 f S Z x d W 9 0 O y w m c X V v d D t T Z W N 0 a W 9 u M S 9 C b G F 6 Z X I v V G l w b y B B b H R l c m F k b y 5 7 Q 2 9 s d W 1 u M T A s O X 0 m c X V v d D s s J n F 1 b 3 Q 7 U 2 V j d G l v b j E v Q m x h e m V y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x h e m V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e m V y L 0 J s Y X p l c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Y X p l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l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A 4 N T I 0 O D N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Z W x l c i 9 U a X B v I E F s d G V y Y W R v L n t D b 2 x 1 b W 4 x L D B 9 J n F 1 b 3 Q 7 L C Z x d W 9 0 O 1 N l Y 3 R p b 2 4 x L 0 N l b G V y L 1 R p c G 8 g Q W x 0 Z X J h Z G 8 u e 0 N v b H V t b j I s M X 0 m c X V v d D s s J n F 1 b 3 Q 7 U 2 V j d G l v b j E v Q 2 V s Z X I v V G l w b y B B b H R l c m F k b y 5 7 Q 2 9 s d W 1 u M y w y f S Z x d W 9 0 O y w m c X V v d D t T Z W N 0 a W 9 u M S 9 D Z W x l c i 9 U a X B v I E F s d G V y Y W R v L n t D b 2 x 1 b W 4 0 L D N 9 J n F 1 b 3 Q 7 L C Z x d W 9 0 O 1 N l Y 3 R p b 2 4 x L 0 N l b G V y L 1 R p c G 8 g Q W x 0 Z X J h Z G 8 u e 0 N v b H V t b j U s N H 0 m c X V v d D s s J n F 1 b 3 Q 7 U 2 V j d G l v b j E v Q 2 V s Z X I v V G l w b y B B b H R l c m F k b y 5 7 Q 2 9 s d W 1 u N i w 1 f S Z x d W 9 0 O y w m c X V v d D t T Z W N 0 a W 9 u M S 9 D Z W x l c i 9 U a X B v I E F s d G V y Y W R v L n t D b 2 x 1 b W 4 3 L D Z 9 J n F 1 b 3 Q 7 L C Z x d W 9 0 O 1 N l Y 3 R p b 2 4 x L 0 N l b G V y L 1 R p c G 8 g Q W x 0 Z X J h Z G 8 u e 0 N v b H V t b j g s N 3 0 m c X V v d D s s J n F 1 b 3 Q 7 U 2 V j d G l v b j E v Q 2 V s Z X I v V G l w b y B B b H R l c m F k b y 5 7 Q 2 9 s d W 1 u O S w 4 f S Z x d W 9 0 O y w m c X V v d D t T Z W N 0 a W 9 u M S 9 D Z W x l c i 9 U a X B v I E F s d G V y Y W R v L n t D b 2 x 1 b W 4 x M C w 5 f S Z x d W 9 0 O y w m c X V v d D t T Z W N 0 a W 9 u M S 9 D Z W x l c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N l b G V y L 1 R p c G 8 g Q W x 0 Z X J h Z G 8 u e 0 N v b H V t b j E s M H 0 m c X V v d D s s J n F 1 b 3 Q 7 U 2 V j d G l v b j E v Q 2 V s Z X I v V G l w b y B B b H R l c m F k b y 5 7 Q 2 9 s d W 1 u M i w x f S Z x d W 9 0 O y w m c X V v d D t T Z W N 0 a W 9 u M S 9 D Z W x l c i 9 U a X B v I E F s d G V y Y W R v L n t D b 2 x 1 b W 4 z L D J 9 J n F 1 b 3 Q 7 L C Z x d W 9 0 O 1 N l Y 3 R p b 2 4 x L 0 N l b G V y L 1 R p c G 8 g Q W x 0 Z X J h Z G 8 u e 0 N v b H V t b j Q s M 3 0 m c X V v d D s s J n F 1 b 3 Q 7 U 2 V j d G l v b j E v Q 2 V s Z X I v V G l w b y B B b H R l c m F k b y 5 7 Q 2 9 s d W 1 u N S w 0 f S Z x d W 9 0 O y w m c X V v d D t T Z W N 0 a W 9 u M S 9 D Z W x l c i 9 U a X B v I E F s d G V y Y W R v L n t D b 2 x 1 b W 4 2 L D V 9 J n F 1 b 3 Q 7 L C Z x d W 9 0 O 1 N l Y 3 R p b 2 4 x L 0 N l b G V y L 1 R p c G 8 g Q W x 0 Z X J h Z G 8 u e 0 N v b H V t b j c s N n 0 m c X V v d D s s J n F 1 b 3 Q 7 U 2 V j d G l v b j E v Q 2 V s Z X I v V G l w b y B B b H R l c m F k b y 5 7 Q 2 9 s d W 1 u O C w 3 f S Z x d W 9 0 O y w m c X V v d D t T Z W N 0 a W 9 u M S 9 D Z W x l c i 9 U a X B v I E F s d G V y Y W R v L n t D b 2 x 1 b W 4 5 L D h 9 J n F 1 b 3 Q 7 L C Z x d W 9 0 O 1 N l Y 3 R p b 2 4 x L 0 N l b G V y L 1 R p c G 8 g Q W x 0 Z X J h Z G 8 u e 0 N v b H V t b j E w L D l 9 J n F 1 b 3 Q 7 L C Z x d W 9 0 O 1 N l Y 3 R p b 2 4 x L 0 N l b G V y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V s Z X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l c i 9 D Z W x l c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G V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R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M T Y z M z I z O F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l b H R h L 1 R p c G 8 g Q W x 0 Z X J h Z G 8 u e 0 N v b H V t b j E s M H 0 m c X V v d D s s J n F 1 b 3 Q 7 U 2 V j d G l v b j E v Q 2 V s d G E v V G l w b y B B b H R l c m F k b y 5 7 Q 2 9 s d W 1 u M i w x f S Z x d W 9 0 O y w m c X V v d D t T Z W N 0 a W 9 u M S 9 D Z W x 0 Y S 9 U a X B v I E F s d G V y Y W R v L n t D b 2 x 1 b W 4 z L D J 9 J n F 1 b 3 Q 7 L C Z x d W 9 0 O 1 N l Y 3 R p b 2 4 x L 0 N l b H R h L 1 R p c G 8 g Q W x 0 Z X J h Z G 8 u e 0 N v b H V t b j Q s M 3 0 m c X V v d D s s J n F 1 b 3 Q 7 U 2 V j d G l v b j E v Q 2 V s d G E v V G l w b y B B b H R l c m F k b y 5 7 Q 2 9 s d W 1 u N S w 0 f S Z x d W 9 0 O y w m c X V v d D t T Z W N 0 a W 9 u M S 9 D Z W x 0 Y S 9 U a X B v I E F s d G V y Y W R v L n t D b 2 x 1 b W 4 2 L D V 9 J n F 1 b 3 Q 7 L C Z x d W 9 0 O 1 N l Y 3 R p b 2 4 x L 0 N l b H R h L 1 R p c G 8 g Q W x 0 Z X J h Z G 8 u e 0 N v b H V t b j c s N n 0 m c X V v d D s s J n F 1 b 3 Q 7 U 2 V j d G l v b j E v Q 2 V s d G E v V G l w b y B B b H R l c m F k b y 5 7 Q 2 9 s d W 1 u O C w 3 f S Z x d W 9 0 O y w m c X V v d D t T Z W N 0 a W 9 u M S 9 D Z W x 0 Y S 9 U a X B v I E F s d G V y Y W R v L n t D b 2 x 1 b W 4 5 L D h 9 J n F 1 b 3 Q 7 L C Z x d W 9 0 O 1 N l Y 3 R p b 2 4 x L 0 N l b H R h L 1 R p c G 8 g Q W x 0 Z X J h Z G 8 u e 0 N v b H V t b j E w L D l 9 J n F 1 b 3 Q 7 L C Z x d W 9 0 O 1 N l Y 3 R p b 2 4 x L 0 N l b H R h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Q 2 V s d G E v V G l w b y B B b H R l c m F k b y 5 7 Q 2 9 s d W 1 u M S w w f S Z x d W 9 0 O y w m c X V v d D t T Z W N 0 a W 9 u M S 9 D Z W x 0 Y S 9 U a X B v I E F s d G V y Y W R v L n t D b 2 x 1 b W 4 y L D F 9 J n F 1 b 3 Q 7 L C Z x d W 9 0 O 1 N l Y 3 R p b 2 4 x L 0 N l b H R h L 1 R p c G 8 g Q W x 0 Z X J h Z G 8 u e 0 N v b H V t b j M s M n 0 m c X V v d D s s J n F 1 b 3 Q 7 U 2 V j d G l v b j E v Q 2 V s d G E v V G l w b y B B b H R l c m F k b y 5 7 Q 2 9 s d W 1 u N C w z f S Z x d W 9 0 O y w m c X V v d D t T Z W N 0 a W 9 u M S 9 D Z W x 0 Y S 9 U a X B v I E F s d G V y Y W R v L n t D b 2 x 1 b W 4 1 L D R 9 J n F 1 b 3 Q 7 L C Z x d W 9 0 O 1 N l Y 3 R p b 2 4 x L 0 N l b H R h L 1 R p c G 8 g Q W x 0 Z X J h Z G 8 u e 0 N v b H V t b j Y s N X 0 m c X V v d D s s J n F 1 b 3 Q 7 U 2 V j d G l v b j E v Q 2 V s d G E v V G l w b y B B b H R l c m F k b y 5 7 Q 2 9 s d W 1 u N y w 2 f S Z x d W 9 0 O y w m c X V v d D t T Z W N 0 a W 9 u M S 9 D Z W x 0 Y S 9 U a X B v I E F s d G V y Y W R v L n t D b 2 x 1 b W 4 4 L D d 9 J n F 1 b 3 Q 7 L C Z x d W 9 0 O 1 N l Y 3 R p b 2 4 x L 0 N l b H R h L 1 R p c G 8 g Q W x 0 Z X J h Z G 8 u e 0 N v b H V t b j k s O H 0 m c X V v d D s s J n F 1 b 3 Q 7 U 2 V j d G l v b j E v Q 2 V s d G E v V G l w b y B B b H R l c m F k b y 5 7 Q 2 9 s d W 1 u M T A s O X 0 m c X V v d D s s J n F 1 b 3 Q 7 U 2 V j d G l v b j E v Q 2 V s d G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Z W x 0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R h L 0 N l b H R h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s d G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M j E w M j E z M l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Q y M C 9 U a X B v I E F s d G V y Y W R v L n t D b 2 x 1 b W 4 x L D B 9 J n F 1 b 3 Q 7 L C Z x d W 9 0 O 1 N l Y 3 R p b 2 4 x L 0 Q y M C 9 U a X B v I E F s d G V y Y W R v L n t D b 2 x 1 b W 4 y L D F 9 J n F 1 b 3 Q 7 L C Z x d W 9 0 O 1 N l Y 3 R p b 2 4 x L 0 Q y M C 9 U a X B v I E F s d G V y Y W R v L n t D b 2 x 1 b W 4 z L D J 9 J n F 1 b 3 Q 7 L C Z x d W 9 0 O 1 N l Y 3 R p b 2 4 x L 0 Q y M C 9 U a X B v I E F s d G V y Y W R v L n t D b 2 x 1 b W 4 0 L D N 9 J n F 1 b 3 Q 7 L C Z x d W 9 0 O 1 N l Y 3 R p b 2 4 x L 0 Q y M C 9 U a X B v I E F s d G V y Y W R v L n t D b 2 x 1 b W 4 1 L D R 9 J n F 1 b 3 Q 7 L C Z x d W 9 0 O 1 N l Y 3 R p b 2 4 x L 0 Q y M C 9 U a X B v I E F s d G V y Y W R v L n t D b 2 x 1 b W 4 2 L D V 9 J n F 1 b 3 Q 7 L C Z x d W 9 0 O 1 N l Y 3 R p b 2 4 x L 0 Q y M C 9 U a X B v I E F s d G V y Y W R v L n t D b 2 x 1 b W 4 3 L D Z 9 J n F 1 b 3 Q 7 L C Z x d W 9 0 O 1 N l Y 3 R p b 2 4 x L 0 Q y M C 9 U a X B v I E F s d G V y Y W R v L n t D b 2 x 1 b W 4 4 L D d 9 J n F 1 b 3 Q 7 L C Z x d W 9 0 O 1 N l Y 3 R p b 2 4 x L 0 Q y M C 9 U a X B v I E F s d G V y Y W R v L n t D b 2 x 1 b W 4 5 L D h 9 J n F 1 b 3 Q 7 L C Z x d W 9 0 O 1 N l Y 3 R p b 2 4 x L 0 Q y M C 9 U a X B v I E F s d G V y Y W R v L n t D b 2 x 1 b W 4 x M C w 5 f S Z x d W 9 0 O y w m c X V v d D t T Z W N 0 a W 9 u M S 9 E M j A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E M j A v V G l w b y B B b H R l c m F k b y 5 7 Q 2 9 s d W 1 u M S w w f S Z x d W 9 0 O y w m c X V v d D t T Z W N 0 a W 9 u M S 9 E M j A v V G l w b y B B b H R l c m F k b y 5 7 Q 2 9 s d W 1 u M i w x f S Z x d W 9 0 O y w m c X V v d D t T Z W N 0 a W 9 u M S 9 E M j A v V G l w b y B B b H R l c m F k b y 5 7 Q 2 9 s d W 1 u M y w y f S Z x d W 9 0 O y w m c X V v d D t T Z W N 0 a W 9 u M S 9 E M j A v V G l w b y B B b H R l c m F k b y 5 7 Q 2 9 s d W 1 u N C w z f S Z x d W 9 0 O y w m c X V v d D t T Z W N 0 a W 9 u M S 9 E M j A v V G l w b y B B b H R l c m F k b y 5 7 Q 2 9 s d W 1 u N S w 0 f S Z x d W 9 0 O y w m c X V v d D t T Z W N 0 a W 9 u M S 9 E M j A v V G l w b y B B b H R l c m F k b y 5 7 Q 2 9 s d W 1 u N i w 1 f S Z x d W 9 0 O y w m c X V v d D t T Z W N 0 a W 9 u M S 9 E M j A v V G l w b y B B b H R l c m F k b y 5 7 Q 2 9 s d W 1 u N y w 2 f S Z x d W 9 0 O y w m c X V v d D t T Z W N 0 a W 9 u M S 9 E M j A v V G l w b y B B b H R l c m F k b y 5 7 Q 2 9 s d W 1 u O C w 3 f S Z x d W 9 0 O y w m c X V v d D t T Z W N 0 a W 9 u M S 9 E M j A v V G l w b y B B b H R l c m F k b y 5 7 Q 2 9 s d W 1 u O S w 4 f S Z x d W 9 0 O y w m c X V v d D t T Z W N 0 a W 9 u M S 9 E M j A v V G l w b y B B b H R l c m F k b y 5 7 Q 2 9 s d W 1 u M T A s O X 0 m c X V v d D s s J n F 1 b 3 Q 7 U 2 V j d G l v b j E v R D I w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D I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D I w L 0 Q y M C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Q y M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J s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M x O T U 5 N j F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P U s O H Q U 1 F T l R P J n F 1 b 3 Q 7 L C Z x d W 9 0 O 0 N v b H V t b j I m c X V v d D s s J n F 1 b 3 Q 7 Q 2 9 s d W 1 u M y Z x d W 9 0 O y w m c X V v d D t N R U N B T k l D Q S B T Q V N T T y Z x d W 9 0 O y w m c X V v d D t D b 2 x 1 b W 4 1 J n F 1 b 3 Q 7 L C Z x d W 9 0 O 1 J O I E N P U 1 R B I D c g Q 0 l B I E x U R E E m c X V v d D s s J n F 1 b 3 Q 7 Q 2 9 s d W 1 u N y Z x d W 9 0 O y w m c X V v d D t N R U N B T k l D Q S B U U l V D S 0 N B U i Z x d W 9 0 O y w m c X V v d D t D b 2 x 1 b W 4 5 J n F 1 b 3 Q 7 L C Z x d W 9 0 O 1 Z B T E 9 S I E 3 D i U R J T y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b 2 J s b y 9 U a X B v I E F s d G V y Y W R v L n t P U s O H Q U 1 F T l R P L D B 9 J n F 1 b 3 Q 7 L C Z x d W 9 0 O 1 N l Y 3 R p b 2 4 x L 0 R v Y m x v L 1 R p c G 8 g Q W x 0 Z X J h Z G 8 u e 0 N v b H V t b j I s M X 0 m c X V v d D s s J n F 1 b 3 Q 7 U 2 V j d G l v b j E v R G 9 i b G 8 v V G l w b y B B b H R l c m F k b y 5 7 Q 2 9 s d W 1 u M y w y f S Z x d W 9 0 O y w m c X V v d D t T Z W N 0 a W 9 u M S 9 E b 2 J s b y 9 U a X B v I E F s d G V y Y W R v L n t N R U N B T k l D Q S B T Q V N T T y w z f S Z x d W 9 0 O y w m c X V v d D t T Z W N 0 a W 9 u M S 9 E b 2 J s b y 9 U a X B v I E F s d G V y Y W R v L n t D b 2 x 1 b W 4 1 L D R 9 J n F 1 b 3 Q 7 L C Z x d W 9 0 O 1 N l Y 3 R p b 2 4 x L 0 R v Y m x v L 1 R p c G 8 g Q W x 0 Z X J h Z G 8 u e 1 J O I E N P U 1 R B I D c g Q 0 l B I E x U R E E s N X 0 m c X V v d D s s J n F 1 b 3 Q 7 U 2 V j d G l v b j E v R G 9 i b G 8 v V G l w b y B B b H R l c m F k b y 5 7 Q 2 9 s d W 1 u N y w 2 f S Z x d W 9 0 O y w m c X V v d D t T Z W N 0 a W 9 u M S 9 E b 2 J s b y 9 U a X B v I E F s d G V y Y W R v L n t N R U N B T k l D Q S B U U l V D S 0 N B U i w 3 f S Z x d W 9 0 O y w m c X V v d D t T Z W N 0 a W 9 u M S 9 E b 2 J s b y 9 U a X B v I E F s d G V y Y W R v L n t D b 2 x 1 b W 4 5 L D h 9 J n F 1 b 3 Q 7 L C Z x d W 9 0 O 1 N l Y 3 R p b 2 4 x L 0 R v Y m x v L 1 R p c G 8 g Q W x 0 Z X J h Z G 8 u e 1 Z B T E 9 S I E 3 D i U R J T y w 5 f S Z x d W 9 0 O y w m c X V v d D t T Z W N 0 a W 9 u M S 9 E b 2 J s b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R v Y m x v L 1 R p c G 8 g Q W x 0 Z X J h Z G 8 u e 0 9 S w 4 d B T U V O V E 8 s M H 0 m c X V v d D s s J n F 1 b 3 Q 7 U 2 V j d G l v b j E v R G 9 i b G 8 v V G l w b y B B b H R l c m F k b y 5 7 Q 2 9 s d W 1 u M i w x f S Z x d W 9 0 O y w m c X V v d D t T Z W N 0 a W 9 u M S 9 E b 2 J s b y 9 U a X B v I E F s d G V y Y W R v L n t D b 2 x 1 b W 4 z L D J 9 J n F 1 b 3 Q 7 L C Z x d W 9 0 O 1 N l Y 3 R p b 2 4 x L 0 R v Y m x v L 1 R p c G 8 g Q W x 0 Z X J h Z G 8 u e 0 1 F Q 0 F O S U N B I F N B U 1 N P L D N 9 J n F 1 b 3 Q 7 L C Z x d W 9 0 O 1 N l Y 3 R p b 2 4 x L 0 R v Y m x v L 1 R p c G 8 g Q W x 0 Z X J h Z G 8 u e 0 N v b H V t b j U s N H 0 m c X V v d D s s J n F 1 b 3 Q 7 U 2 V j d G l v b j E v R G 9 i b G 8 v V G l w b y B B b H R l c m F k b y 5 7 U k 4 g Q 0 9 T V E E g N y B D S U E g T F R E Q S w 1 f S Z x d W 9 0 O y w m c X V v d D t T Z W N 0 a W 9 u M S 9 E b 2 J s b y 9 U a X B v I E F s d G V y Y W R v L n t D b 2 x 1 b W 4 3 L D Z 9 J n F 1 b 3 Q 7 L C Z x d W 9 0 O 1 N l Y 3 R p b 2 4 x L 0 R v Y m x v L 1 R p c G 8 g Q W x 0 Z X J h Z G 8 u e 0 1 F Q 0 F O S U N B I F R S V U N L Q 0 F S L D d 9 J n F 1 b 3 Q 7 L C Z x d W 9 0 O 1 N l Y 3 R p b 2 4 x L 0 R v Y m x v L 1 R p c G 8 g Q W x 0 Z X J h Z G 8 u e 0 N v b H V t b j k s O H 0 m c X V v d D s s J n F 1 b 3 Q 7 U 2 V j d G l v b j E v R G 9 i b G 8 v V G l w b y B B b H R l c m F k b y 5 7 V k F M T 1 I g T c O J R E l P L D l 9 J n F 1 b 3 Q 7 L C Z x d W 9 0 O 1 N l Y 3 R p b 2 4 x L 0 R v Y m x v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9 i b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J s b y 9 E b 2 J s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v Y m x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J s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V z d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C 4 z N T A 4 M T g y W i I g L z 4 8 R W 5 0 c n k g V H l w Z T 0 i R m l s b E N v b H V t b l R 5 c G V z I i B W Y W x 1 Z T 0 i c 0 F B W U F B Q U F B Q U F B Q U F B Q T 0 i I C 8 + P E V u d H J 5 I F R 5 c G U 9 I k Z p b G x D b 2 x 1 b W 5 O Y W 1 l c y I g V m F s d W U 9 I n N b J n F 1 b 3 Q 7 T 1 L D h 0 F N R U 5 U T y Z x d W 9 0 O y w m c X V v d D t D b 2 x 1 b W 4 y J n F 1 b 3 Q 7 L C Z x d W 9 0 O 0 N v b H V t b j M m c X V v d D s s J n F 1 b 3 Q 7 T U V D Q U 5 J Q 0 E g U 0 F T U 0 8 m c X V v d D s s J n F 1 b 3 Q 7 Q 2 9 s d W 1 u N S Z x d W 9 0 O y w m c X V v d D t S T i B D T 1 N U Q S A 3 I E N J Q S B M V E R B J n F 1 b 3 Q 7 L C Z x d W 9 0 O 0 N v b H V t b j c m c X V v d D s s J n F 1 b 3 Q 7 T U V D Q U 5 J Q 0 E g V F J V Q 0 t D Q V I m c X V v d D s s J n F 1 b 3 Q 7 Q 2 9 s d W 1 u O S Z x d W 9 0 O y w m c X V v d D t W Q U x P U i B N w 4 l E S U 8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m l l c 3 R h L 1 R p c G 8 g Q W x 0 Z X J h Z G 8 u e 0 9 S w 4 d B T U V O V E 8 s M H 0 m c X V v d D s s J n F 1 b 3 Q 7 U 2 V j d G l v b j E v R m l l c 3 R h L 1 R p c G 8 g Q W x 0 Z X J h Z G 8 u e 0 N v b H V t b j I s M X 0 m c X V v d D s s J n F 1 b 3 Q 7 U 2 V j d G l v b j E v R m l l c 3 R h L 1 R p c G 8 g Q W x 0 Z X J h Z G 8 u e 0 N v b H V t b j M s M n 0 m c X V v d D s s J n F 1 b 3 Q 7 U 2 V j d G l v b j E v R m l l c 3 R h L 1 R p c G 8 g Q W x 0 Z X J h Z G 8 u e 0 1 F Q 0 F O S U N B I F N B U 1 N P L D N 9 J n F 1 b 3 Q 7 L C Z x d W 9 0 O 1 N l Y 3 R p b 2 4 x L 0 Z p Z X N 0 Y S 9 U a X B v I E F s d G V y Y W R v L n t D b 2 x 1 b W 4 1 L D R 9 J n F 1 b 3 Q 7 L C Z x d W 9 0 O 1 N l Y 3 R p b 2 4 x L 0 Z p Z X N 0 Y S 9 U a X B v I E F s d G V y Y W R v L n t S T i B D T 1 N U Q S A 3 I E N J Q S B M V E R B L D V 9 J n F 1 b 3 Q 7 L C Z x d W 9 0 O 1 N l Y 3 R p b 2 4 x L 0 Z p Z X N 0 Y S 9 U a X B v I E F s d G V y Y W R v L n t D b 2 x 1 b W 4 3 L D Z 9 J n F 1 b 3 Q 7 L C Z x d W 9 0 O 1 N l Y 3 R p b 2 4 x L 0 Z p Z X N 0 Y S 9 U a X B v I E F s d G V y Y W R v L n t N R U N B T k l D Q S B U U l V D S 0 N B U i w 3 f S Z x d W 9 0 O y w m c X V v d D t T Z W N 0 a W 9 u M S 9 G a W V z d G E v V G l w b y B B b H R l c m F k b y 5 7 Q 2 9 s d W 1 u O S w 4 f S Z x d W 9 0 O y w m c X V v d D t T Z W N 0 a W 9 u M S 9 G a W V z d G E v V G l w b y B B b H R l c m F k b y 5 7 V k F M T 1 I g T c O J R E l P L D l 9 J n F 1 b 3 Q 7 L C Z x d W 9 0 O 1 N l Y 3 R p b 2 4 x L 0 Z p Z X N 0 Y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Z p Z X N 0 Y S 9 U a X B v I E F s d G V y Y W R v L n t P U s O H Q U 1 F T l R P L D B 9 J n F 1 b 3 Q 7 L C Z x d W 9 0 O 1 N l Y 3 R p b 2 4 x L 0 Z p Z X N 0 Y S 9 U a X B v I E F s d G V y Y W R v L n t D b 2 x 1 b W 4 y L D F 9 J n F 1 b 3 Q 7 L C Z x d W 9 0 O 1 N l Y 3 R p b 2 4 x L 0 Z p Z X N 0 Y S 9 U a X B v I E F s d G V y Y W R v L n t D b 2 x 1 b W 4 z L D J 9 J n F 1 b 3 Q 7 L C Z x d W 9 0 O 1 N l Y 3 R p b 2 4 x L 0 Z p Z X N 0 Y S 9 U a X B v I E F s d G V y Y W R v L n t N R U N B T k l D Q S B T Q V N T T y w z f S Z x d W 9 0 O y w m c X V v d D t T Z W N 0 a W 9 u M S 9 G a W V z d G E v V G l w b y B B b H R l c m F k b y 5 7 Q 2 9 s d W 1 u N S w 0 f S Z x d W 9 0 O y w m c X V v d D t T Z W N 0 a W 9 u M S 9 G a W V z d G E v V G l w b y B B b H R l c m F k b y 5 7 U k 4 g Q 0 9 T V E E g N y B D S U E g T F R E Q S w 1 f S Z x d W 9 0 O y w m c X V v d D t T Z W N 0 a W 9 u M S 9 G a W V z d G E v V G l w b y B B b H R l c m F k b y 5 7 Q 2 9 s d W 1 u N y w 2 f S Z x d W 9 0 O y w m c X V v d D t T Z W N 0 a W 9 u M S 9 G a W V z d G E v V G l w b y B B b H R l c m F k b y 5 7 T U V D Q U 5 J Q 0 E g V F J V Q 0 t D Q V I s N 3 0 m c X V v d D s s J n F 1 b 3 Q 7 U 2 V j d G l v b j E v R m l l c 3 R h L 1 R p c G 8 g Q W x 0 Z X J h Z G 8 u e 0 N v b H V t b j k s O H 0 m c X V v d D s s J n F 1 b 3 Q 7 U 2 V j d G l v b j E v R m l l c 3 R h L 1 R p c G 8 g Q W x 0 Z X J h Z G 8 u e 1 Z B T E 9 S I E 3 D i U R J T y w 5 f S Z x d W 9 0 O y w m c X V v d D t T Z W N 0 a W 9 u M S 9 G a W V z d G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a W V z d G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V z d G E v R m l l c 3 R h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l c 3 R h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V z d G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v b n R p Z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C 4 0 M T M z N D g z W i I g L z 4 8 R W 5 0 c n k g V H l w Z T 0 i R m l s b E N v b H V t b l R 5 c G V z I i B W Y W x 1 Z T 0 i c 0 F B W U F B Q U F B Q U F B Q U F B Q T 0 i I C 8 + P E V u d H J 5 I F R 5 c G U 9 I k Z p b G x D b 2 x 1 b W 5 O Y W 1 l c y I g V m F s d W U 9 I n N b J n F 1 b 3 Q 7 V k X D j U N V T E 8 6 I E Z S T 0 5 U S U V S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c m 9 u d G l l c i 9 U a X B v I E F s d G V y Y W R v L n t W R c O N Q 1 V M T z o g R l J P T l R J R V I s M H 0 m c X V v d D s s J n F 1 b 3 Q 7 U 2 V j d G l v b j E v R n J v b n R p Z X I v V G l w b y B B b H R l c m F k b y 5 7 Q 2 9 s d W 1 u M i w x f S Z x d W 9 0 O y w m c X V v d D t T Z W N 0 a W 9 u M S 9 G c m 9 u d G l l c i 9 U a X B v I E F s d G V y Y W R v L n t D b 2 x 1 b W 4 z L D J 9 J n F 1 b 3 Q 7 L C Z x d W 9 0 O 1 N l Y 3 R p b 2 4 x L 0 Z y b 2 5 0 a W V y L 1 R p c G 8 g Q W x 0 Z X J h Z G 8 u e 0 N v b H V t b j Q s M 3 0 m c X V v d D s s J n F 1 b 3 Q 7 U 2 V j d G l v b j E v R n J v b n R p Z X I v V G l w b y B B b H R l c m F k b y 5 7 Q 2 9 s d W 1 u N S w 0 f S Z x d W 9 0 O y w m c X V v d D t T Z W N 0 a W 9 u M S 9 G c m 9 u d G l l c i 9 U a X B v I E F s d G V y Y W R v L n t D b 2 x 1 b W 4 2 L D V 9 J n F 1 b 3 Q 7 L C Z x d W 9 0 O 1 N l Y 3 R p b 2 4 x L 0 Z y b 2 5 0 a W V y L 1 R p c G 8 g Q W x 0 Z X J h Z G 8 u e 0 N v b H V t b j c s N n 0 m c X V v d D s s J n F 1 b 3 Q 7 U 2 V j d G l v b j E v R n J v b n R p Z X I v V G l w b y B B b H R l c m F k b y 5 7 Q 2 9 s d W 1 u O C w 3 f S Z x d W 9 0 O y w m c X V v d D t T Z W N 0 a W 9 u M S 9 G c m 9 u d G l l c i 9 U a X B v I E F s d G V y Y W R v L n t D b 2 x 1 b W 4 5 L D h 9 J n F 1 b 3 Q 7 L C Z x d W 9 0 O 1 N l Y 3 R p b 2 4 x L 0 Z y b 2 5 0 a W V y L 1 R p c G 8 g Q W x 0 Z X J h Z G 8 u e 0 N v b H V t b j E w L D l 9 J n F 1 b 3 Q 7 L C Z x d W 9 0 O 1 N l Y 3 R p b 2 4 x L 0 Z y b 2 5 0 a W V y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R n J v b n R p Z X I v V G l w b y B B b H R l c m F k b y 5 7 V k X D j U N V T E 8 6 I E Z S T 0 5 U S U V S L D B 9 J n F 1 b 3 Q 7 L C Z x d W 9 0 O 1 N l Y 3 R p b 2 4 x L 0 Z y b 2 5 0 a W V y L 1 R p c G 8 g Q W x 0 Z X J h Z G 8 u e 0 N v b H V t b j I s M X 0 m c X V v d D s s J n F 1 b 3 Q 7 U 2 V j d G l v b j E v R n J v b n R p Z X I v V G l w b y B B b H R l c m F k b y 5 7 Q 2 9 s d W 1 u M y w y f S Z x d W 9 0 O y w m c X V v d D t T Z W N 0 a W 9 u M S 9 G c m 9 u d G l l c i 9 U a X B v I E F s d G V y Y W R v L n t D b 2 x 1 b W 4 0 L D N 9 J n F 1 b 3 Q 7 L C Z x d W 9 0 O 1 N l Y 3 R p b 2 4 x L 0 Z y b 2 5 0 a W V y L 1 R p c G 8 g Q W x 0 Z X J h Z G 8 u e 0 N v b H V t b j U s N H 0 m c X V v d D s s J n F 1 b 3 Q 7 U 2 V j d G l v b j E v R n J v b n R p Z X I v V G l w b y B B b H R l c m F k b y 5 7 Q 2 9 s d W 1 u N i w 1 f S Z x d W 9 0 O y w m c X V v d D t T Z W N 0 a W 9 u M S 9 G c m 9 u d G l l c i 9 U a X B v I E F s d G V y Y W R v L n t D b 2 x 1 b W 4 3 L D Z 9 J n F 1 b 3 Q 7 L C Z x d W 9 0 O 1 N l Y 3 R p b 2 4 x L 0 Z y b 2 5 0 a W V y L 1 R p c G 8 g Q W x 0 Z X J h Z G 8 u e 0 N v b H V t b j g s N 3 0 m c X V v d D s s J n F 1 b 3 Q 7 U 2 V j d G l v b j E v R n J v b n R p Z X I v V G l w b y B B b H R l c m F k b y 5 7 Q 2 9 s d W 1 u O S w 4 f S Z x d W 9 0 O y w m c X V v d D t T Z W N 0 a W 9 u M S 9 G c m 9 u d G l l c i 9 U a X B v I E F s d G V y Y W R v L n t D b 2 x 1 b W 4 x M C w 5 f S Z x d W 9 0 O y w m c X V v d D t T Z W N 0 a W 9 u M S 9 G c m 9 u d G l l c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y b 2 5 0 a W V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v b n R p Z X I v R n J v b n R p Z X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c m 9 u d G l l c i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v b n R p Z X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v b W V 0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N D Y w M j A 1 M l o i I C 8 + P E V u d H J 5 I F R 5 c G U 9 I k Z p b G x D b 2 x 1 b W 5 U e X B l c y I g V m F s d W U 9 I n N C Z 1 l B Q U F B Q U F B Q U F B Q U E 9 I i A v P j x F b n R y e S B U e X B l P S J G a W x s Q 2 9 s d W 1 u T m F t Z X M i I F Z h b H V l P S J z W y Z x d W 9 0 O 1 N B U 1 N P I E N P T U V S Q 0 l P I E R F I F B F w 4 d B U y B F I F N F U l Z J w 4 d P U y B Q Q V J B I F Z F w 4 1 D V U x P U y B M V E R B I E 1 F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Z W 9 t Z X R y a W E v V G l w b y B B b H R l c m F k b y 5 7 U 0 F T U 0 8 g Q 0 9 N R V J D S U 8 g R E U g U E X D h 0 F T I E U g U 0 V S V k n D h 0 9 T I F B B U k E g V k X D j U N V T E 9 T I E x U R E E g T U U s M H 0 m c X V v d D s s J n F 1 b 3 Q 7 U 2 V j d G l v b j E v R 2 V v b W V 0 c m l h L 1 R p c G 8 g Q W x 0 Z X J h Z G 8 u e 0 N v b H V t b j I s M X 0 m c X V v d D s s J n F 1 b 3 Q 7 U 2 V j d G l v b j E v R 2 V v b W V 0 c m l h L 1 R p c G 8 g Q W x 0 Z X J h Z G 8 u e 0 N v b H V t b j M s M n 0 m c X V v d D s s J n F 1 b 3 Q 7 U 2 V j d G l v b j E v R 2 V v b W V 0 c m l h L 1 R p c G 8 g Q W x 0 Z X J h Z G 8 u e 0 N v b H V t b j Q s M 3 0 m c X V v d D s s J n F 1 b 3 Q 7 U 2 V j d G l v b j E v R 2 V v b W V 0 c m l h L 1 R p c G 8 g Q W x 0 Z X J h Z G 8 u e 0 N v b H V t b j U s N H 0 m c X V v d D s s J n F 1 b 3 Q 7 U 2 V j d G l v b j E v R 2 V v b W V 0 c m l h L 1 R p c G 8 g Q W x 0 Z X J h Z G 8 u e 0 N v b H V t b j Y s N X 0 m c X V v d D s s J n F 1 b 3 Q 7 U 2 V j d G l v b j E v R 2 V v b W V 0 c m l h L 1 R p c G 8 g Q W x 0 Z X J h Z G 8 u e 0 N v b H V t b j c s N n 0 m c X V v d D s s J n F 1 b 3 Q 7 U 2 V j d G l v b j E v R 2 V v b W V 0 c m l h L 1 R p c G 8 g Q W x 0 Z X J h Z G 8 u e 0 N v b H V t b j g s N 3 0 m c X V v d D s s J n F 1 b 3 Q 7 U 2 V j d G l v b j E v R 2 V v b W V 0 c m l h L 1 R p c G 8 g Q W x 0 Z X J h Z G 8 u e 0 N v b H V t b j k s O H 0 m c X V v d D s s J n F 1 b 3 Q 7 U 2 V j d G l v b j E v R 2 V v b W V 0 c m l h L 1 R p c G 8 g Q W x 0 Z X J h Z G 8 u e 0 N v b H V t b j E w L D l 9 J n F 1 b 3 Q 7 L C Z x d W 9 0 O 1 N l Y 3 R p b 2 4 x L 0 d l b 2 1 l d H J p Y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d l b 2 1 l d H J p Y S 9 U a X B v I E F s d G V y Y W R v L n t T Q V N T T y B D T 0 1 F U k N J T y B E R S B Q R c O H Q V M g R S B T R V J W S c O H T 1 M g U E F S Q S B W R c O N Q 1 V M T 1 M g T F R E Q S B N R S w w f S Z x d W 9 0 O y w m c X V v d D t T Z W N 0 a W 9 u M S 9 H Z W 9 t Z X R y a W E v V G l w b y B B b H R l c m F k b y 5 7 Q 2 9 s d W 1 u M i w x f S Z x d W 9 0 O y w m c X V v d D t T Z W N 0 a W 9 u M S 9 H Z W 9 t Z X R y a W E v V G l w b y B B b H R l c m F k b y 5 7 Q 2 9 s d W 1 u M y w y f S Z x d W 9 0 O y w m c X V v d D t T Z W N 0 a W 9 u M S 9 H Z W 9 t Z X R y a W E v V G l w b y B B b H R l c m F k b y 5 7 Q 2 9 s d W 1 u N C w z f S Z x d W 9 0 O y w m c X V v d D t T Z W N 0 a W 9 u M S 9 H Z W 9 t Z X R y a W E v V G l w b y B B b H R l c m F k b y 5 7 Q 2 9 s d W 1 u N S w 0 f S Z x d W 9 0 O y w m c X V v d D t T Z W N 0 a W 9 u M S 9 H Z W 9 t Z X R y a W E v V G l w b y B B b H R l c m F k b y 5 7 Q 2 9 s d W 1 u N i w 1 f S Z x d W 9 0 O y w m c X V v d D t T Z W N 0 a W 9 u M S 9 H Z W 9 t Z X R y a W E v V G l w b y B B b H R l c m F k b y 5 7 Q 2 9 s d W 1 u N y w 2 f S Z x d W 9 0 O y w m c X V v d D t T Z W N 0 a W 9 u M S 9 H Z W 9 t Z X R y a W E v V G l w b y B B b H R l c m F k b y 5 7 Q 2 9 s d W 1 u O C w 3 f S Z x d W 9 0 O y w m c X V v d D t T Z W N 0 a W 9 u M S 9 H Z W 9 t Z X R y a W E v V G l w b y B B b H R l c m F k b y 5 7 Q 2 9 s d W 1 u O S w 4 f S Z x d W 9 0 O y w m c X V v d D t T Z W N 0 a W 9 u M S 9 H Z W 9 t Z X R y a W E v V G l w b y B B b H R l c m F k b y 5 7 Q 2 9 s d W 1 u M T A s O X 0 m c X V v d D s s J n F 1 b 3 Q 7 U 2 V j d G l v b j E v R 2 V v b W V 0 c m l h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2 V v b W V 0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v b W V 0 c m l h L 0 d l b 2 1 l d H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2 1 l d H J p Y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v b W V 0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v b C U y M E c z J T J D J T I w R z Q l M j B F J T I w R z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N T A 3 M D g 2 M F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1 Z F w 4 1 D V U x P O i B H T 0 w g R z Y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v b C B H M y w g R z Q g R S B H N i 9 U a X B v I E F s d G V y Y W R v L n t W R c O N Q 1 V M T z o g R 0 9 M I E c 2 L D B 9 J n F 1 b 3 Q 7 L C Z x d W 9 0 O 1 N l Y 3 R p b 2 4 x L 0 d v b C B H M y w g R z Q g R S B H N i 9 U a X B v I E F s d G V y Y W R v L n t D b 2 x 1 b W 4 y L D F 9 J n F 1 b 3 Q 7 L C Z x d W 9 0 O 1 N l Y 3 R p b 2 4 x L 0 d v b C B H M y w g R z Q g R S B H N i 9 U a X B v I E F s d G V y Y W R v L n t D b 2 x 1 b W 4 z L D J 9 J n F 1 b 3 Q 7 L C Z x d W 9 0 O 1 N l Y 3 R p b 2 4 x L 0 d v b C B H M y w g R z Q g R S B H N i 9 U a X B v I E F s d G V y Y W R v L n t D b 2 x 1 b W 4 0 L D N 9 J n F 1 b 3 Q 7 L C Z x d W 9 0 O 1 N l Y 3 R p b 2 4 x L 0 d v b C B H M y w g R z Q g R S B H N i 9 U a X B v I E F s d G V y Y W R v L n t D b 2 x 1 b W 4 1 L D R 9 J n F 1 b 3 Q 7 L C Z x d W 9 0 O 1 N l Y 3 R p b 2 4 x L 0 d v b C B H M y w g R z Q g R S B H N i 9 U a X B v I E F s d G V y Y W R v L n t D b 2 x 1 b W 4 2 L D V 9 J n F 1 b 3 Q 7 L C Z x d W 9 0 O 1 N l Y 3 R p b 2 4 x L 0 d v b C B H M y w g R z Q g R S B H N i 9 U a X B v I E F s d G V y Y W R v L n t D b 2 x 1 b W 4 3 L D Z 9 J n F 1 b 3 Q 7 L C Z x d W 9 0 O 1 N l Y 3 R p b 2 4 x L 0 d v b C B H M y w g R z Q g R S B H N i 9 U a X B v I E F s d G V y Y W R v L n t D b 2 x 1 b W 4 4 L D d 9 J n F 1 b 3 Q 7 L C Z x d W 9 0 O 1 N l Y 3 R p b 2 4 x L 0 d v b C B H M y w g R z Q g R S B H N i 9 U a X B v I E F s d G V y Y W R v L n t D b 2 x 1 b W 4 5 L D h 9 J n F 1 b 3 Q 7 L C Z x d W 9 0 O 1 N l Y 3 R p b 2 4 x L 0 d v b C B H M y w g R z Q g R S B H N i 9 U a X B v I E F s d G V y Y W R v L n t D b 2 x 1 b W 4 x M C w 5 f S Z x d W 9 0 O y w m c X V v d D t T Z W N 0 a W 9 u M S 9 H b 2 w g R z M s I E c 0 I E U g R z Y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H b 2 w g R z M s I E c 0 I E U g R z Y v V G l w b y B B b H R l c m F k b y 5 7 V k X D j U N V T E 8 6 I E d P T C B H N i w w f S Z x d W 9 0 O y w m c X V v d D t T Z W N 0 a W 9 u M S 9 H b 2 w g R z M s I E c 0 I E U g R z Y v V G l w b y B B b H R l c m F k b y 5 7 Q 2 9 s d W 1 u M i w x f S Z x d W 9 0 O y w m c X V v d D t T Z W N 0 a W 9 u M S 9 H b 2 w g R z M s I E c 0 I E U g R z Y v V G l w b y B B b H R l c m F k b y 5 7 Q 2 9 s d W 1 u M y w y f S Z x d W 9 0 O y w m c X V v d D t T Z W N 0 a W 9 u M S 9 H b 2 w g R z M s I E c 0 I E U g R z Y v V G l w b y B B b H R l c m F k b y 5 7 Q 2 9 s d W 1 u N C w z f S Z x d W 9 0 O y w m c X V v d D t T Z W N 0 a W 9 u M S 9 H b 2 w g R z M s I E c 0 I E U g R z Y v V G l w b y B B b H R l c m F k b y 5 7 Q 2 9 s d W 1 u N S w 0 f S Z x d W 9 0 O y w m c X V v d D t T Z W N 0 a W 9 u M S 9 H b 2 w g R z M s I E c 0 I E U g R z Y v V G l w b y B B b H R l c m F k b y 5 7 Q 2 9 s d W 1 u N i w 1 f S Z x d W 9 0 O y w m c X V v d D t T Z W N 0 a W 9 u M S 9 H b 2 w g R z M s I E c 0 I E U g R z Y v V G l w b y B B b H R l c m F k b y 5 7 Q 2 9 s d W 1 u N y w 2 f S Z x d W 9 0 O y w m c X V v d D t T Z W N 0 a W 9 u M S 9 H b 2 w g R z M s I E c 0 I E U g R z Y v V G l w b y B B b H R l c m F k b y 5 7 Q 2 9 s d W 1 u O C w 3 f S Z x d W 9 0 O y w m c X V v d D t T Z W N 0 a W 9 u M S 9 H b 2 w g R z M s I E c 0 I E U g R z Y v V G l w b y B B b H R l c m F k b y 5 7 Q 2 9 s d W 1 u O S w 4 f S Z x d W 9 0 O y w m c X V v d D t T Z W N 0 a W 9 u M S 9 H b 2 w g R z M s I E c 0 I E U g R z Y v V G l w b y B B b H R l c m F k b y 5 7 Q 2 9 s d W 1 u M T A s O X 0 m c X V v d D s s J n F 1 b 3 Q 7 U 2 V j d G l v b j E v R 2 9 s I E c z L C B H N C B F I E c 2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2 9 s J T I w R z M l M k M l M j B H N C U y M E U l M j B H N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v b C U y M E c z J T J D J T I w R z Q l M j B F J T I w R z Y v R 2 9 s J T I w R z M l M k M l M j B H N C U y M E U l M j B H N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v b C U y M E c z J T J D J T I w R z Q l M j B F J T I w R z Y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v b C U y M E c z J T J D J T I w R z Q l M j B F J T I w R z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E I y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U 1 M z k 0 N z F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Q j I w L 1 R p c G 8 g Q W x 0 Z X J h Z G 8 u e 0 N v b H V t b j E s M H 0 m c X V v d D s s J n F 1 b 3 Q 7 U 2 V j d G l v b j E v S E I y M C 9 U a X B v I E F s d G V y Y W R v L n t D b 2 x 1 b W 4 y L D F 9 J n F 1 b 3 Q 7 L C Z x d W 9 0 O 1 N l Y 3 R p b 2 4 x L 0 h C M j A v V G l w b y B B b H R l c m F k b y 5 7 Q 2 9 s d W 1 u M y w y f S Z x d W 9 0 O y w m c X V v d D t T Z W N 0 a W 9 u M S 9 I Q j I w L 1 R p c G 8 g Q W x 0 Z X J h Z G 8 u e 0 N v b H V t b j Q s M 3 0 m c X V v d D s s J n F 1 b 3 Q 7 U 2 V j d G l v b j E v S E I y M C 9 U a X B v I E F s d G V y Y W R v L n t D b 2 x 1 b W 4 1 L D R 9 J n F 1 b 3 Q 7 L C Z x d W 9 0 O 1 N l Y 3 R p b 2 4 x L 0 h C M j A v V G l w b y B B b H R l c m F k b y 5 7 Q 2 9 s d W 1 u N i w 1 f S Z x d W 9 0 O y w m c X V v d D t T Z W N 0 a W 9 u M S 9 I Q j I w L 1 R p c G 8 g Q W x 0 Z X J h Z G 8 u e 0 N v b H V t b j c s N n 0 m c X V v d D s s J n F 1 b 3 Q 7 U 2 V j d G l v b j E v S E I y M C 9 U a X B v I E F s d G V y Y W R v L n t D b 2 x 1 b W 4 4 L D d 9 J n F 1 b 3 Q 7 L C Z x d W 9 0 O 1 N l Y 3 R p b 2 4 x L 0 h C M j A v V G l w b y B B b H R l c m F k b y 5 7 Q 2 9 s d W 1 u O S w 4 f S Z x d W 9 0 O y w m c X V v d D t T Z W N 0 a W 9 u M S 9 I Q j I w L 1 R p c G 8 g Q W x 0 Z X J h Z G 8 u e 0 N v b H V t b j E w L D l 9 J n F 1 b 3 Q 7 L C Z x d W 9 0 O 1 N l Y 3 R p b 2 4 x L 0 h C M j A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I Q j I w L 1 R p c G 8 g Q W x 0 Z X J h Z G 8 u e 0 N v b H V t b j E s M H 0 m c X V v d D s s J n F 1 b 3 Q 7 U 2 V j d G l v b j E v S E I y M C 9 U a X B v I E F s d G V y Y W R v L n t D b 2 x 1 b W 4 y L D F 9 J n F 1 b 3 Q 7 L C Z x d W 9 0 O 1 N l Y 3 R p b 2 4 x L 0 h C M j A v V G l w b y B B b H R l c m F k b y 5 7 Q 2 9 s d W 1 u M y w y f S Z x d W 9 0 O y w m c X V v d D t T Z W N 0 a W 9 u M S 9 I Q j I w L 1 R p c G 8 g Q W x 0 Z X J h Z G 8 u e 0 N v b H V t b j Q s M 3 0 m c X V v d D s s J n F 1 b 3 Q 7 U 2 V j d G l v b j E v S E I y M C 9 U a X B v I E F s d G V y Y W R v L n t D b 2 x 1 b W 4 1 L D R 9 J n F 1 b 3 Q 7 L C Z x d W 9 0 O 1 N l Y 3 R p b 2 4 x L 0 h C M j A v V G l w b y B B b H R l c m F k b y 5 7 Q 2 9 s d W 1 u N i w 1 f S Z x d W 9 0 O y w m c X V v d D t T Z W N 0 a W 9 u M S 9 I Q j I w L 1 R p c G 8 g Q W x 0 Z X J h Z G 8 u e 0 N v b H V t b j c s N n 0 m c X V v d D s s J n F 1 b 3 Q 7 U 2 V j d G l v b j E v S E I y M C 9 U a X B v I E F s d G V y Y W R v L n t D b 2 x 1 b W 4 4 L D d 9 J n F 1 b 3 Q 7 L C Z x d W 9 0 O 1 N l Y 3 R p b 2 4 x L 0 h C M j A v V G l w b y B B b H R l c m F k b y 5 7 Q 2 9 s d W 1 u O S w 4 f S Z x d W 9 0 O y w m c X V v d D t T Z W N 0 a W 9 u M S 9 I Q j I w L 1 R p c G 8 g Q W x 0 Z X J h Z G 8 u e 0 N v b H V t b j E w L D l 9 J n F 1 b 3 Q 7 L C Z x d W 9 0 O 1 N l Y 3 R p b 2 4 x L 0 h C M j A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I Q j I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E I y M C 9 I Q j I w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E I y M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a W x 1 e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Y x N j Q 5 M j Z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a W x 1 e C 9 U a X B v I E F s d G V y Y W R v L n t D b 2 x 1 b W 4 x L D B 9 J n F 1 b 3 Q 7 L C Z x d W 9 0 O 1 N l Y 3 R p b 2 4 x L 0 h p b H V 4 L 1 R p c G 8 g Q W x 0 Z X J h Z G 8 u e 0 N v b H V t b j I s M X 0 m c X V v d D s s J n F 1 b 3 Q 7 U 2 V j d G l v b j E v S G l s d X g v V G l w b y B B b H R l c m F k b y 5 7 Q 2 9 s d W 1 u M y w y f S Z x d W 9 0 O y w m c X V v d D t T Z W N 0 a W 9 u M S 9 I a W x 1 e C 9 U a X B v I E F s d G V y Y W R v L n t D b 2 x 1 b W 4 0 L D N 9 J n F 1 b 3 Q 7 L C Z x d W 9 0 O 1 N l Y 3 R p b 2 4 x L 0 h p b H V 4 L 1 R p c G 8 g Q W x 0 Z X J h Z G 8 u e 0 N v b H V t b j U s N H 0 m c X V v d D s s J n F 1 b 3 Q 7 U 2 V j d G l v b j E v S G l s d X g v V G l w b y B B b H R l c m F k b y 5 7 Q 2 9 s d W 1 u N i w 1 f S Z x d W 9 0 O y w m c X V v d D t T Z W N 0 a W 9 u M S 9 I a W x 1 e C 9 U a X B v I E F s d G V y Y W R v L n t D b 2 x 1 b W 4 3 L D Z 9 J n F 1 b 3 Q 7 L C Z x d W 9 0 O 1 N l Y 3 R p b 2 4 x L 0 h p b H V 4 L 1 R p c G 8 g Q W x 0 Z X J h Z G 8 u e 0 N v b H V t b j g s N 3 0 m c X V v d D s s J n F 1 b 3 Q 7 U 2 V j d G l v b j E v S G l s d X g v V G l w b y B B b H R l c m F k b y 5 7 Q 2 9 s d W 1 u O S w 4 f S Z x d W 9 0 O y w m c X V v d D t T Z W N 0 a W 9 u M S 9 I a W x 1 e C 9 U a X B v I E F s d G V y Y W R v L n t D b 2 x 1 b W 4 x M C w 5 f S Z x d W 9 0 O y w m c X V v d D t T Z W N 0 a W 9 u M S 9 I a W x 1 e C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h p b H V 4 L 1 R p c G 8 g Q W x 0 Z X J h Z G 8 u e 0 N v b H V t b j E s M H 0 m c X V v d D s s J n F 1 b 3 Q 7 U 2 V j d G l v b j E v S G l s d X g v V G l w b y B B b H R l c m F k b y 5 7 Q 2 9 s d W 1 u M i w x f S Z x d W 9 0 O y w m c X V v d D t T Z W N 0 a W 9 u M S 9 I a W x 1 e C 9 U a X B v I E F s d G V y Y W R v L n t D b 2 x 1 b W 4 z L D J 9 J n F 1 b 3 Q 7 L C Z x d W 9 0 O 1 N l Y 3 R p b 2 4 x L 0 h p b H V 4 L 1 R p c G 8 g Q W x 0 Z X J h Z G 8 u e 0 N v b H V t b j Q s M 3 0 m c X V v d D s s J n F 1 b 3 Q 7 U 2 V j d G l v b j E v S G l s d X g v V G l w b y B B b H R l c m F k b y 5 7 Q 2 9 s d W 1 u N S w 0 f S Z x d W 9 0 O y w m c X V v d D t T Z W N 0 a W 9 u M S 9 I a W x 1 e C 9 U a X B v I E F s d G V y Y W R v L n t D b 2 x 1 b W 4 2 L D V 9 J n F 1 b 3 Q 7 L C Z x d W 9 0 O 1 N l Y 3 R p b 2 4 x L 0 h p b H V 4 L 1 R p c G 8 g Q W x 0 Z X J h Z G 8 u e 0 N v b H V t b j c s N n 0 m c X V v d D s s J n F 1 b 3 Q 7 U 2 V j d G l v b j E v S G l s d X g v V G l w b y B B b H R l c m F k b y 5 7 Q 2 9 s d W 1 u O C w 3 f S Z x d W 9 0 O y w m c X V v d D t T Z W N 0 a W 9 u M S 9 I a W x 1 e C 9 U a X B v I E F s d G V y Y W R v L n t D b 2 x 1 b W 4 5 L D h 9 J n F 1 b 3 Q 7 L C Z x d W 9 0 O 1 N l Y 3 R p b 2 4 x L 0 h p b H V 4 L 1 R p c G 8 g Q W x 0 Z X J h Z G 8 u e 0 N v b H V t b j E w L D l 9 J n F 1 b 3 Q 7 L C Z x d W 9 0 O 1 N l Y 3 R p b 2 4 x L 0 h p b H V 4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G l s d X g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a W x 1 e C 9 I a W x 1 e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p b H V 4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b X B l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Y 0 N z c 1 M D R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d W 1 w Z X I v V G l w b y B B b H R l c m F k b y 5 7 Q 2 9 s d W 1 u M S w w f S Z x d W 9 0 O y w m c X V v d D t T Z W N 0 a W 9 u M S 9 K d W 1 w Z X I v V G l w b y B B b H R l c m F k b y 5 7 Q 2 9 s d W 1 u M i w x f S Z x d W 9 0 O y w m c X V v d D t T Z W N 0 a W 9 u M S 9 K d W 1 w Z X I v V G l w b y B B b H R l c m F k b y 5 7 Q 2 9 s d W 1 u M y w y f S Z x d W 9 0 O y w m c X V v d D t T Z W N 0 a W 9 u M S 9 K d W 1 w Z X I v V G l w b y B B b H R l c m F k b y 5 7 Q 2 9 s d W 1 u N C w z f S Z x d W 9 0 O y w m c X V v d D t T Z W N 0 a W 9 u M S 9 K d W 1 w Z X I v V G l w b y B B b H R l c m F k b y 5 7 Q 2 9 s d W 1 u N S w 0 f S Z x d W 9 0 O y w m c X V v d D t T Z W N 0 a W 9 u M S 9 K d W 1 w Z X I v V G l w b y B B b H R l c m F k b y 5 7 Q 2 9 s d W 1 u N i w 1 f S Z x d W 9 0 O y w m c X V v d D t T Z W N 0 a W 9 u M S 9 K d W 1 w Z X I v V G l w b y B B b H R l c m F k b y 5 7 Q 2 9 s d W 1 u N y w 2 f S Z x d W 9 0 O y w m c X V v d D t T Z W N 0 a W 9 u M S 9 K d W 1 w Z X I v V G l w b y B B b H R l c m F k b y 5 7 Q 2 9 s d W 1 u O C w 3 f S Z x d W 9 0 O y w m c X V v d D t T Z W N 0 a W 9 u M S 9 K d W 1 w Z X I v V G l w b y B B b H R l c m F k b y 5 7 Q 2 9 s d W 1 u O S w 4 f S Z x d W 9 0 O y w m c X V v d D t T Z W N 0 a W 9 u M S 9 K d W 1 w Z X I v V G l w b y B B b H R l c m F k b y 5 7 Q 2 9 s d W 1 u M T A s O X 0 m c X V v d D s s J n F 1 b 3 Q 7 U 2 V j d G l v b j E v S n V t c G V y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S n V t c G V y L 1 R p c G 8 g Q W x 0 Z X J h Z G 8 u e 0 N v b H V t b j E s M H 0 m c X V v d D s s J n F 1 b 3 Q 7 U 2 V j d G l v b j E v S n V t c G V y L 1 R p c G 8 g Q W x 0 Z X J h Z G 8 u e 0 N v b H V t b j I s M X 0 m c X V v d D s s J n F 1 b 3 Q 7 U 2 V j d G l v b j E v S n V t c G V y L 1 R p c G 8 g Q W x 0 Z X J h Z G 8 u e 0 N v b H V t b j M s M n 0 m c X V v d D s s J n F 1 b 3 Q 7 U 2 V j d G l v b j E v S n V t c G V y L 1 R p c G 8 g Q W x 0 Z X J h Z G 8 u e 0 N v b H V t b j Q s M 3 0 m c X V v d D s s J n F 1 b 3 Q 7 U 2 V j d G l v b j E v S n V t c G V y L 1 R p c G 8 g Q W x 0 Z X J h Z G 8 u e 0 N v b H V t b j U s N H 0 m c X V v d D s s J n F 1 b 3 Q 7 U 2 V j d G l v b j E v S n V t c G V y L 1 R p c G 8 g Q W x 0 Z X J h Z G 8 u e 0 N v b H V t b j Y s N X 0 m c X V v d D s s J n F 1 b 3 Q 7 U 2 V j d G l v b j E v S n V t c G V y L 1 R p c G 8 g Q W x 0 Z X J h Z G 8 u e 0 N v b H V t b j c s N n 0 m c X V v d D s s J n F 1 b 3 Q 7 U 2 V j d G l v b j E v S n V t c G V y L 1 R p c G 8 g Q W x 0 Z X J h Z G 8 u e 0 N v b H V t b j g s N 3 0 m c X V v d D s s J n F 1 b 3 Q 7 U 2 V j d G l v b j E v S n V t c G V y L 1 R p c G 8 g Q W x 0 Z X J h Z G 8 u e 0 N v b H V t b j k s O H 0 m c X V v d D s s J n F 1 b 3 Q 7 U 2 V j d G l v b j E v S n V t c G V y L 1 R p c G 8 g Q W x 0 Z X J h Z G 8 u e 0 N v b H V t b j E w L D l 9 J n F 1 b 3 Q 7 L C Z x d W 9 0 O 1 N l Y 3 R p b 2 4 x L 0 p 1 b X B l c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p 1 b X B l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b X B l c i 9 K d W 1 w Z X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W 1 w Z X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2 F u Z 2 9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N j k 0 N T g 1 N 1 o i I C 8 + P E V u d H J 5 I F R 5 c G U 9 I k Z p b G x D b 2 x 1 b W 5 U e X B l c y I g V m F s d W U 9 I n N B Q V l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t h b m d v b y 9 U a X B v I E F s d G V y Y W R v L n t D b 2 x 1 b W 4 x L D B 9 J n F 1 b 3 Q 7 L C Z x d W 9 0 O 1 N l Y 3 R p b 2 4 x L 0 t h b m d v b y 9 U a X B v I E F s d G V y Y W R v L n t D b 2 x 1 b W 4 y L D F 9 J n F 1 b 3 Q 7 L C Z x d W 9 0 O 1 N l Y 3 R p b 2 4 x L 0 t h b m d v b y 9 U a X B v I E F s d G V y Y W R v L n t D b 2 x 1 b W 4 z L D J 9 J n F 1 b 3 Q 7 L C Z x d W 9 0 O 1 N l Y 3 R p b 2 4 x L 0 t h b m d v b y 9 U a X B v I E F s d G V y Y W R v L n t D b 2 x 1 b W 4 0 L D N 9 J n F 1 b 3 Q 7 L C Z x d W 9 0 O 1 N l Y 3 R p b 2 4 x L 0 t h b m d v b y 9 U a X B v I E F s d G V y Y W R v L n t D b 2 x 1 b W 4 1 L D R 9 J n F 1 b 3 Q 7 L C Z x d W 9 0 O 1 N l Y 3 R p b 2 4 x L 0 t h b m d v b y 9 U a X B v I E F s d G V y Y W R v L n t D b 2 x 1 b W 4 2 L D V 9 J n F 1 b 3 Q 7 L C Z x d W 9 0 O 1 N l Y 3 R p b 2 4 x L 0 t h b m d v b y 9 U a X B v I E F s d G V y Y W R v L n t D b 2 x 1 b W 4 3 L D Z 9 J n F 1 b 3 Q 7 L C Z x d W 9 0 O 1 N l Y 3 R p b 2 4 x L 0 t h b m d v b y 9 U a X B v I E F s d G V y Y W R v L n t D b 2 x 1 b W 4 4 L D d 9 J n F 1 b 3 Q 7 L C Z x d W 9 0 O 1 N l Y 3 R p b 2 4 x L 0 t h b m d v b y 9 U a X B v I E F s d G V y Y W R v L n t D b 2 x 1 b W 4 5 L D h 9 J n F 1 b 3 Q 7 L C Z x d W 9 0 O 1 N l Y 3 R p b 2 4 x L 0 t h b m d v b y 9 U a X B v I E F s d G V y Y W R v L n t D b 2 x 1 b W 4 x M C w 5 f S Z x d W 9 0 O y w m c X V v d D t T Z W N 0 a W 9 u M S 9 L Y W 5 n b 2 8 v V G l w b y B B b H R l c m F k b y 5 7 Q 2 9 s d W 1 u M T E s M T B 9 J n F 1 b 3 Q 7 L C Z x d W 9 0 O 1 N l Y 3 R p b 2 4 x L 0 t h b m d v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0 t h b m d v b y 9 U a X B v I E F s d G V y Y W R v L n t D b 2 x 1 b W 4 x L D B 9 J n F 1 b 3 Q 7 L C Z x d W 9 0 O 1 N l Y 3 R p b 2 4 x L 0 t h b m d v b y 9 U a X B v I E F s d G V y Y W R v L n t D b 2 x 1 b W 4 y L D F 9 J n F 1 b 3 Q 7 L C Z x d W 9 0 O 1 N l Y 3 R p b 2 4 x L 0 t h b m d v b y 9 U a X B v I E F s d G V y Y W R v L n t D b 2 x 1 b W 4 z L D J 9 J n F 1 b 3 Q 7 L C Z x d W 9 0 O 1 N l Y 3 R p b 2 4 x L 0 t h b m d v b y 9 U a X B v I E F s d G V y Y W R v L n t D b 2 x 1 b W 4 0 L D N 9 J n F 1 b 3 Q 7 L C Z x d W 9 0 O 1 N l Y 3 R p b 2 4 x L 0 t h b m d v b y 9 U a X B v I E F s d G V y Y W R v L n t D b 2 x 1 b W 4 1 L D R 9 J n F 1 b 3 Q 7 L C Z x d W 9 0 O 1 N l Y 3 R p b 2 4 x L 0 t h b m d v b y 9 U a X B v I E F s d G V y Y W R v L n t D b 2 x 1 b W 4 2 L D V 9 J n F 1 b 3 Q 7 L C Z x d W 9 0 O 1 N l Y 3 R p b 2 4 x L 0 t h b m d v b y 9 U a X B v I E F s d G V y Y W R v L n t D b 2 x 1 b W 4 3 L D Z 9 J n F 1 b 3 Q 7 L C Z x d W 9 0 O 1 N l Y 3 R p b 2 4 x L 0 t h b m d v b y 9 U a X B v I E F s d G V y Y W R v L n t D b 2 x 1 b W 4 4 L D d 9 J n F 1 b 3 Q 7 L C Z x d W 9 0 O 1 N l Y 3 R p b 2 4 x L 0 t h b m d v b y 9 U a X B v I E F s d G V y Y W R v L n t D b 2 x 1 b W 4 5 L D h 9 J n F 1 b 3 Q 7 L C Z x d W 9 0 O 1 N l Y 3 R p b 2 4 x L 0 t h b m d v b y 9 U a X B v I E F s d G V y Y W R v L n t D b 2 x 1 b W 4 x M C w 5 f S Z x d W 9 0 O y w m c X V v d D t T Z W N 0 a W 9 u M S 9 L Y W 5 n b 2 8 v V G l w b y B B b H R l c m F k b y 5 7 Q 2 9 s d W 1 u M T E s M T B 9 J n F 1 b 3 Q 7 L C Z x d W 9 0 O 1 N l Y 3 R p b 2 4 x L 0 t h b m d v b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t h b m d v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h b m d v b y 9 L Y W 5 n b 2 8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Y W 5 n b 2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2 9 t Y m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4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C 4 3 N D E 1 M D E 5 W i I g L z 4 8 R W 5 0 c n k g V H l w Z T 0 i R m l s b E N v b H V t b l R 5 c G V z I i B W Y W x 1 Z T 0 i c 0 F B W U F B Q U F B Q U F B Q U F B Q U E i I C 8 + P E V u d H J 5 I F R 5 c G U 9 I k Z p b G x D b 2 x 1 b W 5 O Y W 1 l c y I g V m F s d W U 9 I n N b J n F 1 b 3 Q 7 T 1 L D h 0 F N R U 5 U T y Z x d W 9 0 O y w m c X V v d D t D b 2 x 1 b W 4 y J n F 1 b 3 Q 7 L C Z x d W 9 0 O 0 N v b H V t b j M m c X V v d D s s J n F 1 b 3 Q 7 T U V D Q U 5 J Q 0 E g U 0 F T U 0 8 m c X V v d D s s J n F 1 b 3 Q 7 Q 2 9 s d W 1 u N S Z x d W 9 0 O y w m c X V v d D t S T i B D T 1 N U Q S A 3 I E N J Q S B M V E R B J n F 1 b 3 Q 7 L C Z x d W 9 0 O 0 N v b H V t b j c m c X V v d D s s J n F 1 b 3 Q 7 T U V D Q U 5 J Q 0 E g V F J V Q 0 t D Q V I m c X V v d D s s J n F 1 b 3 Q 7 Q 2 9 s d W 1 u O S Z x d W 9 0 O y w m c X V v d D t W Q U x P U i B N w 4 l E S U 8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2 9 t Y m k v V G l w b y B B b H R l c m F k b y 5 7 T 1 L D h 0 F N R U 5 U T y w w f S Z x d W 9 0 O y w m c X V v d D t T Z W N 0 a W 9 u M S 9 L b 2 1 i a S 9 U a X B v I E F s d G V y Y W R v L n t D b 2 x 1 b W 4 y L D F 9 J n F 1 b 3 Q 7 L C Z x d W 9 0 O 1 N l Y 3 R p b 2 4 x L 0 t v b W J p L 1 R p c G 8 g Q W x 0 Z X J h Z G 8 u e 0 N v b H V t b j M s M n 0 m c X V v d D s s J n F 1 b 3 Q 7 U 2 V j d G l v b j E v S 2 9 t Y m k v V G l w b y B B b H R l c m F k b y 5 7 T U V D Q U 5 J Q 0 E g U 0 F T U 0 8 s M 3 0 m c X V v d D s s J n F 1 b 3 Q 7 U 2 V j d G l v b j E v S 2 9 t Y m k v V G l w b y B B b H R l c m F k b y 5 7 Q 2 9 s d W 1 u N S w 0 f S Z x d W 9 0 O y w m c X V v d D t T Z W N 0 a W 9 u M S 9 L b 2 1 i a S 9 U a X B v I E F s d G V y Y W R v L n t S T i B D T 1 N U Q S A 3 I E N J Q S B M V E R B L D V 9 J n F 1 b 3 Q 7 L C Z x d W 9 0 O 1 N l Y 3 R p b 2 4 x L 0 t v b W J p L 1 R p c G 8 g Q W x 0 Z X J h Z G 8 u e 0 N v b H V t b j c s N n 0 m c X V v d D s s J n F 1 b 3 Q 7 U 2 V j d G l v b j E v S 2 9 t Y m k v V G l w b y B B b H R l c m F k b y 5 7 T U V D Q U 5 J Q 0 E g V F J V Q 0 t D Q V I s N 3 0 m c X V v d D s s J n F 1 b 3 Q 7 U 2 V j d G l v b j E v S 2 9 t Y m k v V G l w b y B B b H R l c m F k b y 5 7 Q 2 9 s d W 1 u O S w 4 f S Z x d W 9 0 O y w m c X V v d D t T Z W N 0 a W 9 u M S 9 L b 2 1 i a S 9 U a X B v I E F s d G V y Y W R v L n t W Q U x P U i B N w 4 l E S U 8 s O X 0 m c X V v d D s s J n F 1 b 3 Q 7 U 2 V j d G l v b j E v S 2 9 t Y m k v V G l w b y B B b H R l c m F k b y 5 7 Q 2 9 s d W 1 u M T E s M T B 9 J n F 1 b 3 Q 7 L C Z x d W 9 0 O 1 N l Y 3 R p b 2 4 x L 0 t v b W J p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S 2 9 t Y m k v V G l w b y B B b H R l c m F k b y 5 7 T 1 L D h 0 F N R U 5 U T y w w f S Z x d W 9 0 O y w m c X V v d D t T Z W N 0 a W 9 u M S 9 L b 2 1 i a S 9 U a X B v I E F s d G V y Y W R v L n t D b 2 x 1 b W 4 y L D F 9 J n F 1 b 3 Q 7 L C Z x d W 9 0 O 1 N l Y 3 R p b 2 4 x L 0 t v b W J p L 1 R p c G 8 g Q W x 0 Z X J h Z G 8 u e 0 N v b H V t b j M s M n 0 m c X V v d D s s J n F 1 b 3 Q 7 U 2 V j d G l v b j E v S 2 9 t Y m k v V G l w b y B B b H R l c m F k b y 5 7 T U V D Q U 5 J Q 0 E g U 0 F T U 0 8 s M 3 0 m c X V v d D s s J n F 1 b 3 Q 7 U 2 V j d G l v b j E v S 2 9 t Y m k v V G l w b y B B b H R l c m F k b y 5 7 Q 2 9 s d W 1 u N S w 0 f S Z x d W 9 0 O y w m c X V v d D t T Z W N 0 a W 9 u M S 9 L b 2 1 i a S 9 U a X B v I E F s d G V y Y W R v L n t S T i B D T 1 N U Q S A 3 I E N J Q S B M V E R B L D V 9 J n F 1 b 3 Q 7 L C Z x d W 9 0 O 1 N l Y 3 R p b 2 4 x L 0 t v b W J p L 1 R p c G 8 g Q W x 0 Z X J h Z G 8 u e 0 N v b H V t b j c s N n 0 m c X V v d D s s J n F 1 b 3 Q 7 U 2 V j d G l v b j E v S 2 9 t Y m k v V G l w b y B B b H R l c m F k b y 5 7 T U V D Q U 5 J Q 0 E g V F J V Q 0 t D Q V I s N 3 0 m c X V v d D s s J n F 1 b 3 Q 7 U 2 V j d G l v b j E v S 2 9 t Y m k v V G l w b y B B b H R l c m F k b y 5 7 Q 2 9 s d W 1 u O S w 4 f S Z x d W 9 0 O y w m c X V v d D t T Z W N 0 a W 9 u M S 9 L b 2 1 i a S 9 U a X B v I E F s d G V y Y W R v L n t W Q U x P U i B N w 4 l E S U 8 s O X 0 m c X V v d D s s J n F 1 b 3 Q 7 U 2 V j d G l v b j E v S 2 9 t Y m k v V G l w b y B B b H R l c m F k b y 5 7 Q 2 9 s d W 1 u M T E s M T B 9 J n F 1 b 3 Q 7 L C Z x d W 9 0 O 1 N l Y 3 R p b 2 4 x L 0 t v b W J p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2 9 t Y m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2 1 i a S 9 L b 2 1 i a S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v b W J p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2 1 i a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d h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c 4 O D M y M j R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b 2 d h b i 9 U a X B v I E F s d G V y Y W R v L n t D b 2 x 1 b W 4 x L D B 9 J n F 1 b 3 Q 7 L C Z x d W 9 0 O 1 N l Y 3 R p b 2 4 x L 0 x v Z 2 F u L 1 R p c G 8 g Q W x 0 Z X J h Z G 8 u e 0 N v b H V t b j I s M X 0 m c X V v d D s s J n F 1 b 3 Q 7 U 2 V j d G l v b j E v T G 9 n Y W 4 v V G l w b y B B b H R l c m F k b y 5 7 Q 2 9 s d W 1 u M y w y f S Z x d W 9 0 O y w m c X V v d D t T Z W N 0 a W 9 u M S 9 M b 2 d h b i 9 U a X B v I E F s d G V y Y W R v L n t D b 2 x 1 b W 4 0 L D N 9 J n F 1 b 3 Q 7 L C Z x d W 9 0 O 1 N l Y 3 R p b 2 4 x L 0 x v Z 2 F u L 1 R p c G 8 g Q W x 0 Z X J h Z G 8 u e 0 N v b H V t b j U s N H 0 m c X V v d D s s J n F 1 b 3 Q 7 U 2 V j d G l v b j E v T G 9 n Y W 4 v V G l w b y B B b H R l c m F k b y 5 7 Q 2 9 s d W 1 u N i w 1 f S Z x d W 9 0 O y w m c X V v d D t T Z W N 0 a W 9 u M S 9 M b 2 d h b i 9 U a X B v I E F s d G V y Y W R v L n t D b 2 x 1 b W 4 3 L D Z 9 J n F 1 b 3 Q 7 L C Z x d W 9 0 O 1 N l Y 3 R p b 2 4 x L 0 x v Z 2 F u L 1 R p c G 8 g Q W x 0 Z X J h Z G 8 u e 0 N v b H V t b j g s N 3 0 m c X V v d D s s J n F 1 b 3 Q 7 U 2 V j d G l v b j E v T G 9 n Y W 4 v V G l w b y B B b H R l c m F k b y 5 7 Q 2 9 s d W 1 u O S w 4 f S Z x d W 9 0 O y w m c X V v d D t T Z W N 0 a W 9 u M S 9 M b 2 d h b i 9 U a X B v I E F s d G V y Y W R v L n t D b 2 x 1 b W 4 x M C w 5 f S Z x d W 9 0 O y w m c X V v d D t T Z W N 0 a W 9 u M S 9 M b 2 d h b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x v Z 2 F u L 1 R p c G 8 g Q W x 0 Z X J h Z G 8 u e 0 N v b H V t b j E s M H 0 m c X V v d D s s J n F 1 b 3 Q 7 U 2 V j d G l v b j E v T G 9 n Y W 4 v V G l w b y B B b H R l c m F k b y 5 7 Q 2 9 s d W 1 u M i w x f S Z x d W 9 0 O y w m c X V v d D t T Z W N 0 a W 9 u M S 9 M b 2 d h b i 9 U a X B v I E F s d G V y Y W R v L n t D b 2 x 1 b W 4 z L D J 9 J n F 1 b 3 Q 7 L C Z x d W 9 0 O 1 N l Y 3 R p b 2 4 x L 0 x v Z 2 F u L 1 R p c G 8 g Q W x 0 Z X J h Z G 8 u e 0 N v b H V t b j Q s M 3 0 m c X V v d D s s J n F 1 b 3 Q 7 U 2 V j d G l v b j E v T G 9 n Y W 4 v V G l w b y B B b H R l c m F k b y 5 7 Q 2 9 s d W 1 u N S w 0 f S Z x d W 9 0 O y w m c X V v d D t T Z W N 0 a W 9 u M S 9 M b 2 d h b i 9 U a X B v I E F s d G V y Y W R v L n t D b 2 x 1 b W 4 2 L D V 9 J n F 1 b 3 Q 7 L C Z x d W 9 0 O 1 N l Y 3 R p b 2 4 x L 0 x v Z 2 F u L 1 R p c G 8 g Q W x 0 Z X J h Z G 8 u e 0 N v b H V t b j c s N n 0 m c X V v d D s s J n F 1 b 3 Q 7 U 2 V j d G l v b j E v T G 9 n Y W 4 v V G l w b y B B b H R l c m F k b y 5 7 Q 2 9 s d W 1 u O C w 3 f S Z x d W 9 0 O y w m c X V v d D t T Z W N 0 a W 9 u M S 9 M b 2 d h b i 9 U a X B v I E F s d G V y Y W R v L n t D b 2 x 1 b W 4 5 L D h 9 J n F 1 b 3 Q 7 L C Z x d W 9 0 O 1 N l Y 3 R p b 2 4 x L 0 x v Z 2 F u L 1 R p c G 8 g Q W x 0 Z X J h Z G 8 u e 0 N v b H V t b j E w L D l 9 J n F 1 b 3 Q 7 L C Z x d W 9 0 O 1 N l Y 3 R p b 2 4 x L 0 x v Z 2 F u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G 9 n Y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d h b i 9 M b 2 d h b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B U 1 R F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g 1 M D g 2 N j d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Q V N U R V I v V G l w b y B B b H R l c m F k b y 5 7 Q 2 9 s d W 1 u M S w w f S Z x d W 9 0 O y w m c X V v d D t T Z W N 0 a W 9 u M S 9 N Q V N U R V I v V G l w b y B B b H R l c m F k b y 5 7 Q 2 9 s d W 1 u M i w x f S Z x d W 9 0 O y w m c X V v d D t T Z W N 0 a W 9 u M S 9 N Q V N U R V I v V G l w b y B B b H R l c m F k b y 5 7 Q 2 9 s d W 1 u M y w y f S Z x d W 9 0 O y w m c X V v d D t T Z W N 0 a W 9 u M S 9 N Q V N U R V I v V G l w b y B B b H R l c m F k b y 5 7 Q 2 9 s d W 1 u N C w z f S Z x d W 9 0 O y w m c X V v d D t T Z W N 0 a W 9 u M S 9 N Q V N U R V I v V G l w b y B B b H R l c m F k b y 5 7 Q 2 9 s d W 1 u N S w 0 f S Z x d W 9 0 O y w m c X V v d D t T Z W N 0 a W 9 u M S 9 N Q V N U R V I v V G l w b y B B b H R l c m F k b y 5 7 Q 2 9 s d W 1 u N i w 1 f S Z x d W 9 0 O y w m c X V v d D t T Z W N 0 a W 9 u M S 9 N Q V N U R V I v V G l w b y B B b H R l c m F k b y 5 7 Q 2 9 s d W 1 u N y w 2 f S Z x d W 9 0 O y w m c X V v d D t T Z W N 0 a W 9 u M S 9 N Q V N U R V I v V G l w b y B B b H R l c m F k b y 5 7 Q 2 9 s d W 1 u O C w 3 f S Z x d W 9 0 O y w m c X V v d D t T Z W N 0 a W 9 u M S 9 N Q V N U R V I v V G l w b y B B b H R l c m F k b y 5 7 Q 2 9 s d W 1 u O S w 4 f S Z x d W 9 0 O y w m c X V v d D t T Z W N 0 a W 9 u M S 9 N Q V N U R V I v V G l w b y B B b H R l c m F k b y 5 7 Q 2 9 s d W 1 u M T A s O X 0 m c X V v d D s s J n F 1 b 3 Q 7 U 2 V j d G l v b j E v T U F T V E V S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T U F T V E V S L 1 R p c G 8 g Q W x 0 Z X J h Z G 8 u e 0 N v b H V t b j E s M H 0 m c X V v d D s s J n F 1 b 3 Q 7 U 2 V j d G l v b j E v T U F T V E V S L 1 R p c G 8 g Q W x 0 Z X J h Z G 8 u e 0 N v b H V t b j I s M X 0 m c X V v d D s s J n F 1 b 3 Q 7 U 2 V j d G l v b j E v T U F T V E V S L 1 R p c G 8 g Q W x 0 Z X J h Z G 8 u e 0 N v b H V t b j M s M n 0 m c X V v d D s s J n F 1 b 3 Q 7 U 2 V j d G l v b j E v T U F T V E V S L 1 R p c G 8 g Q W x 0 Z X J h Z G 8 u e 0 N v b H V t b j Q s M 3 0 m c X V v d D s s J n F 1 b 3 Q 7 U 2 V j d G l v b j E v T U F T V E V S L 1 R p c G 8 g Q W x 0 Z X J h Z G 8 u e 0 N v b H V t b j U s N H 0 m c X V v d D s s J n F 1 b 3 Q 7 U 2 V j d G l v b j E v T U F T V E V S L 1 R p c G 8 g Q W x 0 Z X J h Z G 8 u e 0 N v b H V t b j Y s N X 0 m c X V v d D s s J n F 1 b 3 Q 7 U 2 V j d G l v b j E v T U F T V E V S L 1 R p c G 8 g Q W x 0 Z X J h Z G 8 u e 0 N v b H V t b j c s N n 0 m c X V v d D s s J n F 1 b 3 Q 7 U 2 V j d G l v b j E v T U F T V E V S L 1 R p c G 8 g Q W x 0 Z X J h Z G 8 u e 0 N v b H V t b j g s N 3 0 m c X V v d D s s J n F 1 b 3 Q 7 U 2 V j d G l v b j E v T U F T V E V S L 1 R p c G 8 g Q W x 0 Z X J h Z G 8 u e 0 N v b H V t b j k s O H 0 m c X V v d D s s J n F 1 b 3 Q 7 U 2 V j d G l v b j E v T U F T V E V S L 1 R p c G 8 g Q W x 0 Z X J h Z G 8 u e 0 N v b H V t b j E w L D l 9 J n F 1 b 3 Q 7 L C Z x d W 9 0 O 1 N l Y 3 R p b 2 4 x L 0 1 B U 1 R F U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B U 1 R F U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B U 1 R F U i 9 N Q V N U R V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V N U R V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u d G F u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g 4 M j E y N j F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b 2 5 0 Y W 5 h L 1 R p c G 8 g Q W x 0 Z X J h Z G 8 u e 0 N v b H V t b j E s M H 0 m c X V v d D s s J n F 1 b 3 Q 7 U 2 V j d G l v b j E v T W 9 u d G F u Y S 9 U a X B v I E F s d G V y Y W R v L n t D b 2 x 1 b W 4 y L D F 9 J n F 1 b 3 Q 7 L C Z x d W 9 0 O 1 N l Y 3 R p b 2 4 x L 0 1 v b n R h b m E v V G l w b y B B b H R l c m F k b y 5 7 Q 2 9 s d W 1 u M y w y f S Z x d W 9 0 O y w m c X V v d D t T Z W N 0 a W 9 u M S 9 N b 2 5 0 Y W 5 h L 1 R p c G 8 g Q W x 0 Z X J h Z G 8 u e 0 N v b H V t b j Q s M 3 0 m c X V v d D s s J n F 1 b 3 Q 7 U 2 V j d G l v b j E v T W 9 u d G F u Y S 9 U a X B v I E F s d G V y Y W R v L n t D b 2 x 1 b W 4 1 L D R 9 J n F 1 b 3 Q 7 L C Z x d W 9 0 O 1 N l Y 3 R p b 2 4 x L 0 1 v b n R h b m E v V G l w b y B B b H R l c m F k b y 5 7 Q 2 9 s d W 1 u N i w 1 f S Z x d W 9 0 O y w m c X V v d D t T Z W N 0 a W 9 u M S 9 N b 2 5 0 Y W 5 h L 1 R p c G 8 g Q W x 0 Z X J h Z G 8 u e 0 N v b H V t b j c s N n 0 m c X V v d D s s J n F 1 b 3 Q 7 U 2 V j d G l v b j E v T W 9 u d G F u Y S 9 U a X B v I E F s d G V y Y W R v L n t D b 2 x 1 b W 4 4 L D d 9 J n F 1 b 3 Q 7 L C Z x d W 9 0 O 1 N l Y 3 R p b 2 4 x L 0 1 v b n R h b m E v V G l w b y B B b H R l c m F k b y 5 7 Q 2 9 s d W 1 u O S w 4 f S Z x d W 9 0 O y w m c X V v d D t T Z W N 0 a W 9 u M S 9 N b 2 5 0 Y W 5 h L 1 R p c G 8 g Q W x 0 Z X J h Z G 8 u e 0 N v b H V t b j E w L D l 9 J n F 1 b 3 Q 7 L C Z x d W 9 0 O 1 N l Y 3 R p b 2 4 x L 0 1 v b n R h b m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N b 2 5 0 Y W 5 h L 1 R p c G 8 g Q W x 0 Z X J h Z G 8 u e 0 N v b H V t b j E s M H 0 m c X V v d D s s J n F 1 b 3 Q 7 U 2 V j d G l v b j E v T W 9 u d G F u Y S 9 U a X B v I E F s d G V y Y W R v L n t D b 2 x 1 b W 4 y L D F 9 J n F 1 b 3 Q 7 L C Z x d W 9 0 O 1 N l Y 3 R p b 2 4 x L 0 1 v b n R h b m E v V G l w b y B B b H R l c m F k b y 5 7 Q 2 9 s d W 1 u M y w y f S Z x d W 9 0 O y w m c X V v d D t T Z W N 0 a W 9 u M S 9 N b 2 5 0 Y W 5 h L 1 R p c G 8 g Q W x 0 Z X J h Z G 8 u e 0 N v b H V t b j Q s M 3 0 m c X V v d D s s J n F 1 b 3 Q 7 U 2 V j d G l v b j E v T W 9 u d G F u Y S 9 U a X B v I E F s d G V y Y W R v L n t D b 2 x 1 b W 4 1 L D R 9 J n F 1 b 3 Q 7 L C Z x d W 9 0 O 1 N l Y 3 R p b 2 4 x L 0 1 v b n R h b m E v V G l w b y B B b H R l c m F k b y 5 7 Q 2 9 s d W 1 u N i w 1 f S Z x d W 9 0 O y w m c X V v d D t T Z W N 0 a W 9 u M S 9 N b 2 5 0 Y W 5 h L 1 R p c G 8 g Q W x 0 Z X J h Z G 8 u e 0 N v b H V t b j c s N n 0 m c X V v d D s s J n F 1 b 3 Q 7 U 2 V j d G l v b j E v T W 9 u d G F u Y S 9 U a X B v I E F s d G V y Y W R v L n t D b 2 x 1 b W 4 4 L D d 9 J n F 1 b 3 Q 7 L C Z x d W 9 0 O 1 N l Y 3 R p b 2 4 x L 0 1 v b n R h b m E v V G l w b y B B b H R l c m F k b y 5 7 Q 2 9 s d W 1 u O S w 4 f S Z x d W 9 0 O y w m c X V v d D t T Z W N 0 a W 9 u M S 9 N b 2 5 0 Y W 5 h L 1 R p c G 8 g Q W x 0 Z X J h Z G 8 u e 0 N v b H V t b j E w L D l 9 J n F 1 b 3 Q 7 L C Z x d W 9 0 O 1 N l Y 3 R p b 2 4 x L 0 1 v b n R h b m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b 2 5 0 Y W 5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u d G F u Y S 9 N b 2 5 0 Y W 5 h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u d G F u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l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O T I 4 O T g 2 M V o i I C 8 + P E V u d H J 5 I F R 5 c G U 9 I k Z p b G x D b 2 x 1 b W 5 U e X B l c y I g V m F s d W U 9 I n N B Q V l B Q U F B Q U F B Q U F B Q U F B I i A v P j x F b n R y e S B U e X B l P S J G a W x s Q 2 9 s d W 1 u T m F t Z X M i I F Z h b H V l P S J z W y Z x d W 9 0 O 1 Z F w 4 1 D V U x P O i B P T k l Y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l 4 L 1 R p c G 8 g Q W x 0 Z X J h Z G 8 u e 1 Z F w 4 1 D V U x P O i B P T k l Y L D B 9 J n F 1 b 3 Q 7 L C Z x d W 9 0 O 1 N l Y 3 R p b 2 4 x L 0 9 u a X g v V G l w b y B B b H R l c m F k b y 5 7 Q 2 9 s d W 1 u M i w x f S Z x d W 9 0 O y w m c X V v d D t T Z W N 0 a W 9 u M S 9 P b m l 4 L 1 R p c G 8 g Q W x 0 Z X J h Z G 8 u e 0 N v b H V t b j M s M n 0 m c X V v d D s s J n F 1 b 3 Q 7 U 2 V j d G l v b j E v T 2 5 p e C 9 U a X B v I E F s d G V y Y W R v L n t D b 2 x 1 b W 4 0 L D N 9 J n F 1 b 3 Q 7 L C Z x d W 9 0 O 1 N l Y 3 R p b 2 4 x L 0 9 u a X g v V G l w b y B B b H R l c m F k b y 5 7 Q 2 9 s d W 1 u N S w 0 f S Z x d W 9 0 O y w m c X V v d D t T Z W N 0 a W 9 u M S 9 P b m l 4 L 1 R p c G 8 g Q W x 0 Z X J h Z G 8 u e 0 N v b H V t b j Y s N X 0 m c X V v d D s s J n F 1 b 3 Q 7 U 2 V j d G l v b j E v T 2 5 p e C 9 U a X B v I E F s d G V y Y W R v L n t D b 2 x 1 b W 4 3 L D Z 9 J n F 1 b 3 Q 7 L C Z x d W 9 0 O 1 N l Y 3 R p b 2 4 x L 0 9 u a X g v V G l w b y B B b H R l c m F k b y 5 7 Q 2 9 s d W 1 u O C w 3 f S Z x d W 9 0 O y w m c X V v d D t T Z W N 0 a W 9 u M S 9 P b m l 4 L 1 R p c G 8 g Q W x 0 Z X J h Z G 8 u e 0 N v b H V t b j k s O H 0 m c X V v d D s s J n F 1 b 3 Q 7 U 2 V j d G l v b j E v T 2 5 p e C 9 U a X B v I E F s d G V y Y W R v L n t D b 2 x 1 b W 4 x M C w 5 f S Z x d W 9 0 O y w m c X V v d D t T Z W N 0 a W 9 u M S 9 P b m l 4 L 1 R p c G 8 g Q W x 0 Z X J h Z G 8 u e 0 N v b H V t b j E x L D E w f S Z x d W 9 0 O y w m c X V v d D t T Z W N 0 a W 9 u M S 9 P b m l 4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T 2 5 p e C 9 U a X B v I E F s d G V y Y W R v L n t W R c O N Q 1 V M T z o g T 0 5 J W C w w f S Z x d W 9 0 O y w m c X V v d D t T Z W N 0 a W 9 u M S 9 P b m l 4 L 1 R p c G 8 g Q W x 0 Z X J h Z G 8 u e 0 N v b H V t b j I s M X 0 m c X V v d D s s J n F 1 b 3 Q 7 U 2 V j d G l v b j E v T 2 5 p e C 9 U a X B v I E F s d G V y Y W R v L n t D b 2 x 1 b W 4 z L D J 9 J n F 1 b 3 Q 7 L C Z x d W 9 0 O 1 N l Y 3 R p b 2 4 x L 0 9 u a X g v V G l w b y B B b H R l c m F k b y 5 7 Q 2 9 s d W 1 u N C w z f S Z x d W 9 0 O y w m c X V v d D t T Z W N 0 a W 9 u M S 9 P b m l 4 L 1 R p c G 8 g Q W x 0 Z X J h Z G 8 u e 0 N v b H V t b j U s N H 0 m c X V v d D s s J n F 1 b 3 Q 7 U 2 V j d G l v b j E v T 2 5 p e C 9 U a X B v I E F s d G V y Y W R v L n t D b 2 x 1 b W 4 2 L D V 9 J n F 1 b 3 Q 7 L C Z x d W 9 0 O 1 N l Y 3 R p b 2 4 x L 0 9 u a X g v V G l w b y B B b H R l c m F k b y 5 7 Q 2 9 s d W 1 u N y w 2 f S Z x d W 9 0 O y w m c X V v d D t T Z W N 0 a W 9 u M S 9 P b m l 4 L 1 R p c G 8 g Q W x 0 Z X J h Z G 8 u e 0 N v b H V t b j g s N 3 0 m c X V v d D s s J n F 1 b 3 Q 7 U 2 V j d G l v b j E v T 2 5 p e C 9 U a X B v I E F s d G V y Y W R v L n t D b 2 x 1 b W 4 5 L D h 9 J n F 1 b 3 Q 7 L C Z x d W 9 0 O 1 N l Y 3 R p b 2 4 x L 0 9 u a X g v V G l w b y B B b H R l c m F k b y 5 7 Q 2 9 s d W 1 u M T A s O X 0 m c X V v d D s s J n F 1 b 3 Q 7 U 2 V j d G l v b j E v T 2 5 p e C 9 U a X B v I E F s d G V y Y W R v L n t D b 2 x 1 b W 4 x M S w x M H 0 m c X V v d D s s J n F 1 b 3 Q 7 U 2 V j d G l v b j E v T 2 5 p e C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9 u a X g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l 4 L 0 9 u a X g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l 4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l 4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b G l v J T I w J T I w d 2 s l M j B n U k F O J T I w U 2 l l b m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N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O T k x N D k x N l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9 S w 4 d B T U V O V E 8 m c X V v d D s s J n F 1 b 3 Q 7 Q 2 9 s d W 1 u M i Z x d W 9 0 O y w m c X V v d D t D b 2 x 1 b W 4 z J n F 1 b 3 Q 7 L C Z x d W 9 0 O 0 1 F Q 0 F O S U N B I F N B U 1 N P J n F 1 b 3 Q 7 L C Z x d W 9 0 O 0 N v b H V t b j U m c X V v d D s s J n F 1 b 3 Q 7 U k 4 g Q 0 9 T V E E g N y B D S U E g T F R E Q S Z x d W 9 0 O y w m c X V v d D t D b 2 x 1 b W 4 3 J n F 1 b 3 Q 7 L C Z x d W 9 0 O 0 1 F Q 0 F O S U N B I F R S V U N L Q 0 F S J n F 1 b 3 Q 7 L C Z x d W 9 0 O 0 N v b H V t b j k m c X V v d D s s J n F 1 b 3 Q 7 V k F M T 1 I g T c O J R E l P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b G l v I C B 3 a y B n U k F O I F N p Z W 5 h L 1 R p c G 8 g Q W x 0 Z X J h Z G 8 u e 0 9 S w 4 d B T U V O V E 8 s M H 0 m c X V v d D s s J n F 1 b 3 Q 7 U 2 V j d G l v b j E v U G F s a W 8 g I H d r I G d S Q U 4 g U 2 l l b m E v V G l w b y B B b H R l c m F k b y 5 7 Q 2 9 s d W 1 u M i w x f S Z x d W 9 0 O y w m c X V v d D t T Z W N 0 a W 9 u M S 9 Q Y W x p b y A g d 2 s g Z 1 J B T i B T a W V u Y S 9 U a X B v I E F s d G V y Y W R v L n t D b 2 x 1 b W 4 z L D J 9 J n F 1 b 3 Q 7 L C Z x d W 9 0 O 1 N l Y 3 R p b 2 4 x L 1 B h b G l v I C B 3 a y B n U k F O I F N p Z W 5 h L 1 R p c G 8 g Q W x 0 Z X J h Z G 8 u e 0 1 F Q 0 F O S U N B I F N B U 1 N P L D N 9 J n F 1 b 3 Q 7 L C Z x d W 9 0 O 1 N l Y 3 R p b 2 4 x L 1 B h b G l v I C B 3 a y B n U k F O I F N p Z W 5 h L 1 R p c G 8 g Q W x 0 Z X J h Z G 8 u e 0 N v b H V t b j U s N H 0 m c X V v d D s s J n F 1 b 3 Q 7 U 2 V j d G l v b j E v U G F s a W 8 g I H d r I G d S Q U 4 g U 2 l l b m E v V G l w b y B B b H R l c m F k b y 5 7 U k 4 g Q 0 9 T V E E g N y B D S U E g T F R E Q S w 1 f S Z x d W 9 0 O y w m c X V v d D t T Z W N 0 a W 9 u M S 9 Q Y W x p b y A g d 2 s g Z 1 J B T i B T a W V u Y S 9 U a X B v I E F s d G V y Y W R v L n t D b 2 x 1 b W 4 3 L D Z 9 J n F 1 b 3 Q 7 L C Z x d W 9 0 O 1 N l Y 3 R p b 2 4 x L 1 B h b G l v I C B 3 a y B n U k F O I F N p Z W 5 h L 1 R p c G 8 g Q W x 0 Z X J h Z G 8 u e 0 1 F Q 0 F O S U N B I F R S V U N L Q 0 F S L D d 9 J n F 1 b 3 Q 7 L C Z x d W 9 0 O 1 N l Y 3 R p b 2 4 x L 1 B h b G l v I C B 3 a y B n U k F O I F N p Z W 5 h L 1 R p c G 8 g Q W x 0 Z X J h Z G 8 u e 0 N v b H V t b j k s O H 0 m c X V v d D s s J n F 1 b 3 Q 7 U 2 V j d G l v b j E v U G F s a W 8 g I H d r I G d S Q U 4 g U 2 l l b m E v V G l w b y B B b H R l c m F k b y 5 7 V k F M T 1 I g T c O J R E l P L D l 9 J n F 1 b 3 Q 7 L C Z x d W 9 0 O 1 N l Y 3 R p b 2 4 x L 1 B h b G l v I C B 3 a y B n U k F O I F N p Z W 5 h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G F s a W 8 g I H d r I G d S Q U 4 g U 2 l l b m E v V G l w b y B B b H R l c m F k b y 5 7 T 1 L D h 0 F N R U 5 U T y w w f S Z x d W 9 0 O y w m c X V v d D t T Z W N 0 a W 9 u M S 9 Q Y W x p b y A g d 2 s g Z 1 J B T i B T a W V u Y S 9 U a X B v I E F s d G V y Y W R v L n t D b 2 x 1 b W 4 y L D F 9 J n F 1 b 3 Q 7 L C Z x d W 9 0 O 1 N l Y 3 R p b 2 4 x L 1 B h b G l v I C B 3 a y B n U k F O I F N p Z W 5 h L 1 R p c G 8 g Q W x 0 Z X J h Z G 8 u e 0 N v b H V t b j M s M n 0 m c X V v d D s s J n F 1 b 3 Q 7 U 2 V j d G l v b j E v U G F s a W 8 g I H d r I G d S Q U 4 g U 2 l l b m E v V G l w b y B B b H R l c m F k b y 5 7 T U V D Q U 5 J Q 0 E g U 0 F T U 0 8 s M 3 0 m c X V v d D s s J n F 1 b 3 Q 7 U 2 V j d G l v b j E v U G F s a W 8 g I H d r I G d S Q U 4 g U 2 l l b m E v V G l w b y B B b H R l c m F k b y 5 7 Q 2 9 s d W 1 u N S w 0 f S Z x d W 9 0 O y w m c X V v d D t T Z W N 0 a W 9 u M S 9 Q Y W x p b y A g d 2 s g Z 1 J B T i B T a W V u Y S 9 U a X B v I E F s d G V y Y W R v L n t S T i B D T 1 N U Q S A 3 I E N J Q S B M V E R B L D V 9 J n F 1 b 3 Q 7 L C Z x d W 9 0 O 1 N l Y 3 R p b 2 4 x L 1 B h b G l v I C B 3 a y B n U k F O I F N p Z W 5 h L 1 R p c G 8 g Q W x 0 Z X J h Z G 8 u e 0 N v b H V t b j c s N n 0 m c X V v d D s s J n F 1 b 3 Q 7 U 2 V j d G l v b j E v U G F s a W 8 g I H d r I G d S Q U 4 g U 2 l l b m E v V G l w b y B B b H R l c m F k b y 5 7 T U V D Q U 5 J Q 0 E g V F J V Q 0 t D Q V I s N 3 0 m c X V v d D s s J n F 1 b 3 Q 7 U 2 V j d G l v b j E v U G F s a W 8 g I H d r I G d S Q U 4 g U 2 l l b m E v V G l w b y B B b H R l c m F k b y 5 7 Q 2 9 s d W 1 u O S w 4 f S Z x d W 9 0 O y w m c X V v d D t T Z W N 0 a W 9 u M S 9 Q Y W x p b y A g d 2 s g Z 1 J B T i B T a W V u Y S 9 U a X B v I E F s d G V y Y W R v L n t W Q U x P U i B N w 4 l E S U 8 s O X 0 m c X V v d D s s J n F 1 b 3 Q 7 U 2 V j d G l v b j E v U G F s a W 8 g I H d r I G d S Q U 4 g U 2 l l b m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x p b y U y M C U y M H d r J T I w Z 1 J B T i U y M F N p Z W 5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s a W 8 l M j A l M j B 3 a y U y M G d S Q U 4 l M j B T a W V u Y S 9 Q Y W x p b y 4 l M j B 3 a y U y M G d S Q U 4 l M j B T a W V u Y S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b G l v J T I w J T I w d 2 s l M j B n U k F O J T I w U 2 l l b m E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b G l v J T I w J T I w d 2 s l M j B n U k F O J T I w U 2 l l b m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X R p J T I w Z S U y M F N h d m V p c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N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M D M 4 M z c x M l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9 S w 4 d B T U V O V E 8 m c X V v d D s s J n F 1 b 3 Q 7 Q 2 9 s d W 1 u M i Z x d W 9 0 O y w m c X V v d D t D b 2 x 1 b W 4 z J n F 1 b 3 Q 7 L C Z x d W 9 0 O 0 1 F Q 0 F O S U N B I F N B U 1 N P J n F 1 b 3 Q 7 L C Z x d W 9 0 O 0 N v b H V t b j U m c X V v d D s s J n F 1 b 3 Q 7 U k 4 g Q 0 9 T V E E g N y B D S U E g T F R E Q S Z x d W 9 0 O y w m c X V v d D t D b 2 x 1 b W 4 3 J n F 1 b 3 Q 7 L C Z x d W 9 0 O 0 1 F Q 0 F O S U N B I F R S V U N L Q 0 F S J n F 1 b 3 Q 7 L C Z x d W 9 0 O 0 N v b H V t b j k m c X V v d D s s J n F 1 b 3 Q 7 V k F M T 1 I g T c O J R E l P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c m F 0 a S B l I F N h d m V p c m 8 v V G l w b y B B b H R l c m F k b y 5 7 T 1 L D h 0 F N R U 5 U T y w w f S Z x d W 9 0 O y w m c X V v d D t T Z W N 0 a W 9 u M S 9 Q Y X J h d G k g Z S B T Y X Z l a X J v L 1 R p c G 8 g Q W x 0 Z X J h Z G 8 u e 0 N v b H V t b j I s M X 0 m c X V v d D s s J n F 1 b 3 Q 7 U 2 V j d G l v b j E v U G F y Y X R p I G U g U 2 F 2 Z W l y b y 9 U a X B v I E F s d G V y Y W R v L n t D b 2 x 1 b W 4 z L D J 9 J n F 1 b 3 Q 7 L C Z x d W 9 0 O 1 N l Y 3 R p b 2 4 x L 1 B h c m F 0 a S B l I F N h d m V p c m 8 v V G l w b y B B b H R l c m F k b y 5 7 T U V D Q U 5 J Q 0 E g U 0 F T U 0 8 s M 3 0 m c X V v d D s s J n F 1 b 3 Q 7 U 2 V j d G l v b j E v U G F y Y X R p I G U g U 2 F 2 Z W l y b y 9 U a X B v I E F s d G V y Y W R v L n t D b 2 x 1 b W 4 1 L D R 9 J n F 1 b 3 Q 7 L C Z x d W 9 0 O 1 N l Y 3 R p b 2 4 x L 1 B h c m F 0 a S B l I F N h d m V p c m 8 v V G l w b y B B b H R l c m F k b y 5 7 U k 4 g Q 0 9 T V E E g N y B D S U E g T F R E Q S w 1 f S Z x d W 9 0 O y w m c X V v d D t T Z W N 0 a W 9 u M S 9 Q Y X J h d G k g Z S B T Y X Z l a X J v L 1 R p c G 8 g Q W x 0 Z X J h Z G 8 u e 0 N v b H V t b j c s N n 0 m c X V v d D s s J n F 1 b 3 Q 7 U 2 V j d G l v b j E v U G F y Y X R p I G U g U 2 F 2 Z W l y b y 9 U a X B v I E F s d G V y Y W R v L n t N R U N B T k l D Q S B U U l V D S 0 N B U i w 3 f S Z x d W 9 0 O y w m c X V v d D t T Z W N 0 a W 9 u M S 9 Q Y X J h d G k g Z S B T Y X Z l a X J v L 1 R p c G 8 g Q W x 0 Z X J h Z G 8 u e 0 N v b H V t b j k s O H 0 m c X V v d D s s J n F 1 b 3 Q 7 U 2 V j d G l v b j E v U G F y Y X R p I G U g U 2 F 2 Z W l y b y 9 U a X B v I E F s d G V y Y W R v L n t W Q U x P U i B N w 4 l E S U 8 s O X 0 m c X V v d D s s J n F 1 b 3 Q 7 U 2 V j d G l v b j E v U G F y Y X R p I G U g U 2 F 2 Z W l y b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B h c m F 0 a S B l I F N h d m V p c m 8 v V G l w b y B B b H R l c m F k b y 5 7 T 1 L D h 0 F N R U 5 U T y w w f S Z x d W 9 0 O y w m c X V v d D t T Z W N 0 a W 9 u M S 9 Q Y X J h d G k g Z S B T Y X Z l a X J v L 1 R p c G 8 g Q W x 0 Z X J h Z G 8 u e 0 N v b H V t b j I s M X 0 m c X V v d D s s J n F 1 b 3 Q 7 U 2 V j d G l v b j E v U G F y Y X R p I G U g U 2 F 2 Z W l y b y 9 U a X B v I E F s d G V y Y W R v L n t D b 2 x 1 b W 4 z L D J 9 J n F 1 b 3 Q 7 L C Z x d W 9 0 O 1 N l Y 3 R p b 2 4 x L 1 B h c m F 0 a S B l I F N h d m V p c m 8 v V G l w b y B B b H R l c m F k b y 5 7 T U V D Q U 5 J Q 0 E g U 0 F T U 0 8 s M 3 0 m c X V v d D s s J n F 1 b 3 Q 7 U 2 V j d G l v b j E v U G F y Y X R p I G U g U 2 F 2 Z W l y b y 9 U a X B v I E F s d G V y Y W R v L n t D b 2 x 1 b W 4 1 L D R 9 J n F 1 b 3 Q 7 L C Z x d W 9 0 O 1 N l Y 3 R p b 2 4 x L 1 B h c m F 0 a S B l I F N h d m V p c m 8 v V G l w b y B B b H R l c m F k b y 5 7 U k 4 g Q 0 9 T V E E g N y B D S U E g T F R E Q S w 1 f S Z x d W 9 0 O y w m c X V v d D t T Z W N 0 a W 9 u M S 9 Q Y X J h d G k g Z S B T Y X Z l a X J v L 1 R p c G 8 g Q W x 0 Z X J h Z G 8 u e 0 N v b H V t b j c s N n 0 m c X V v d D s s J n F 1 b 3 Q 7 U 2 V j d G l v b j E v U G F y Y X R p I G U g U 2 F 2 Z W l y b y 9 U a X B v I E F s d G V y Y W R v L n t N R U N B T k l D Q S B U U l V D S 0 N B U i w 3 f S Z x d W 9 0 O y w m c X V v d D t T Z W N 0 a W 9 u M S 9 Q Y X J h d G k g Z S B T Y X Z l a X J v L 1 R p c G 8 g Q W x 0 Z X J h Z G 8 u e 0 N v b H V t b j k s O H 0 m c X V v d D s s J n F 1 b 3 Q 7 U 2 V j d G l v b j E v U G F y Y X R p I G U g U 2 F 2 Z W l y b y 9 U a X B v I E F s d G V y Y W R v L n t W Q U x P U i B N w 4 l E S U 8 s O X 0 m c X V v d D s s J n F 1 b 3 Q 7 U 2 V j d G l v b j E v U G F y Y X R p I G U g U 2 F 2 Z W l y b y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c m F 0 a S U y M G U l M j B T Y X Z l a X J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X R p J T I w Z S U y M F N h d m V p c m 8 v U G F y Y X R p J T I w Z S U y M F N h d m V p c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h d G k l M j B l J T I w U 2 F 2 Z W l y b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X R p J T I w Z S U y M F N h d m V p c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x h b m l s a G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M T k 0 N T c 5 M 1 o i I C 8 + P E V u d H J 5 I F R 5 c G U 9 I k Z p b G x D b 2 x 1 b W 5 U e X B l c y I g V m F s d W U 9 I n N C Z 1 l H Q U F Z Q U J n Q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s Y W 5 p b G h h M S 9 U a X B v I E F s d G V y Y W R v L n t D b 2 x 1 b W 4 x L D B 9 J n F 1 b 3 Q 7 L C Z x d W 9 0 O 1 N l Y 3 R p b 2 4 x L 1 B s Y W 5 p b G h h M S 9 U a X B v I E F s d G V y Y W R v L n t D b 2 x 1 b W 4 y L D F 9 J n F 1 b 3 Q 7 L C Z x d W 9 0 O 1 N l Y 3 R p b 2 4 x L 1 B s Y W 5 p b G h h M S 9 U a X B v I E F s d G V y Y W R v L n t D b 2 x 1 b W 4 z L D J 9 J n F 1 b 3 Q 7 L C Z x d W 9 0 O 1 N l Y 3 R p b 2 4 x L 1 B s Y W 5 p b G h h M S 9 U a X B v I E F s d G V y Y W R v L n t D b 2 x 1 b W 4 0 L D N 9 J n F 1 b 3 Q 7 L C Z x d W 9 0 O 1 N l Y 3 R p b 2 4 x L 1 B s Y W 5 p b G h h M S 9 U a X B v I E F s d G V y Y W R v L n t D b 2 x 1 b W 4 1 L D R 9 J n F 1 b 3 Q 7 L C Z x d W 9 0 O 1 N l Y 3 R p b 2 4 x L 1 B s Y W 5 p b G h h M S 9 U a X B v I E F s d G V y Y W R v L n t D b 2 x 1 b W 4 2 L D V 9 J n F 1 b 3 Q 7 L C Z x d W 9 0 O 1 N l Y 3 R p b 2 4 x L 1 B s Y W 5 p b G h h M S 9 U a X B v I E F s d G V y Y W R v L n t D b 2 x 1 b W 4 3 L D Z 9 J n F 1 b 3 Q 7 L C Z x d W 9 0 O 1 N l Y 3 R p b 2 4 x L 1 B s Y W 5 p b G h h M S 9 U a X B v I E F s d G V y Y W R v L n t D b 2 x 1 b W 4 4 L D d 9 J n F 1 b 3 Q 7 L C Z x d W 9 0 O 1 N l Y 3 R p b 2 4 x L 1 B s Y W 5 p b G h h M S 9 U a X B v I E F s d G V y Y W R v L n t D b 2 x 1 b W 4 5 L D h 9 J n F 1 b 3 Q 7 L C Z x d W 9 0 O 1 N l Y 3 R p b 2 4 x L 1 B s Y W 5 p b G h h M S 9 U a X B v I E F s d G V y Y W R v L n t D b 2 x 1 b W 4 x M C w 5 f S Z x d W 9 0 O y w m c X V v d D t T Z W N 0 a W 9 u M S 9 Q b G F u a W x o Y T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Q b G F u a W x o Y T E v V G l w b y B B b H R l c m F k b y 5 7 Q 2 9 s d W 1 u M S w w f S Z x d W 9 0 O y w m c X V v d D t T Z W N 0 a W 9 u M S 9 Q b G F u a W x o Y T E v V G l w b y B B b H R l c m F k b y 5 7 Q 2 9 s d W 1 u M i w x f S Z x d W 9 0 O y w m c X V v d D t T Z W N 0 a W 9 u M S 9 Q b G F u a W x o Y T E v V G l w b y B B b H R l c m F k b y 5 7 Q 2 9 s d W 1 u M y w y f S Z x d W 9 0 O y w m c X V v d D t T Z W N 0 a W 9 u M S 9 Q b G F u a W x o Y T E v V G l w b y B B b H R l c m F k b y 5 7 Q 2 9 s d W 1 u N C w z f S Z x d W 9 0 O y w m c X V v d D t T Z W N 0 a W 9 u M S 9 Q b G F u a W x o Y T E v V G l w b y B B b H R l c m F k b y 5 7 Q 2 9 s d W 1 u N S w 0 f S Z x d W 9 0 O y w m c X V v d D t T Z W N 0 a W 9 u M S 9 Q b G F u a W x o Y T E v V G l w b y B B b H R l c m F k b y 5 7 Q 2 9 s d W 1 u N i w 1 f S Z x d W 9 0 O y w m c X V v d D t T Z W N 0 a W 9 u M S 9 Q b G F u a W x o Y T E v V G l w b y B B b H R l c m F k b y 5 7 Q 2 9 s d W 1 u N y w 2 f S Z x d W 9 0 O y w m c X V v d D t T Z W N 0 a W 9 u M S 9 Q b G F u a W x o Y T E v V G l w b y B B b H R l c m F k b y 5 7 Q 2 9 s d W 1 u O C w 3 f S Z x d W 9 0 O y w m c X V v d D t T Z W N 0 a W 9 u M S 9 Q b G F u a W x o Y T E v V G l w b y B B b H R l c m F k b y 5 7 Q 2 9 s d W 1 u O S w 4 f S Z x d W 9 0 O y w m c X V v d D t T Z W N 0 a W 9 u M S 9 Q b G F u a W x o Y T E v V G l w b y B B b H R l c m F k b y 5 7 Q 2 9 s d W 1 u M T A s O X 0 m c X V v d D s s J n F 1 b 3 Q 7 U 2 V j d G l v b j E v U G x h b m l s a G E x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x h b m l s a G E x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x h b m l s a G E x L 1 B s Y W 5 p b G h h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s Y W 5 p b G h h M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Y W 5 n Z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S 4 y N T c x M T Q w W i I g L z 4 8 R W 5 0 c n k g V H l w Z T 0 i R m l s b E N v b H V t b l R 5 c G V z I i B W Y W x 1 Z T 0 i c 0 F B W U F B Q U F B Q U F B Q U F B Q U E i I C 8 + P E V u d H J 5 I F R 5 c G U 9 I k Z p b G x D b 2 x 1 b W 5 O Y W 1 l c y I g V m F s d W U 9 I n N b J n F 1 b 3 Q 7 V k X D j U N V T E 8 6 I F J B T k d F U i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s g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F u Z 2 V y L 1 R p c G 8 g Q W x 0 Z X J h Z G 8 u e 1 Z F w 4 1 D V U x P O i B S Q U 5 H R V I s M H 0 m c X V v d D s s J n F 1 b 3 Q 7 U 2 V j d G l v b j E v U m F u Z 2 V y L 1 R p c G 8 g Q W x 0 Z X J h Z G 8 u e 0 N v b H V t b j I s M X 0 m c X V v d D s s J n F 1 b 3 Q 7 U 2 V j d G l v b j E v U m F u Z 2 V y L 1 R p c G 8 g Q W x 0 Z X J h Z G 8 u e 0 N v b H V t b j M s M n 0 m c X V v d D s s J n F 1 b 3 Q 7 U 2 V j d G l v b j E v U m F u Z 2 V y L 1 R p c G 8 g Q W x 0 Z X J h Z G 8 u e 0 N v b H V t b j Q s M 3 0 m c X V v d D s s J n F 1 b 3 Q 7 U 2 V j d G l v b j E v U m F u Z 2 V y L 1 R p c G 8 g Q W x 0 Z X J h Z G 8 u e 0 N v b H V t b j U s N H 0 m c X V v d D s s J n F 1 b 3 Q 7 U 2 V j d G l v b j E v U m F u Z 2 V y L 1 R p c G 8 g Q W x 0 Z X J h Z G 8 u e 0 N v b H V t b j Y s N X 0 m c X V v d D s s J n F 1 b 3 Q 7 U 2 V j d G l v b j E v U m F u Z 2 V y L 1 R p c G 8 g Q W x 0 Z X J h Z G 8 u e 0 N v b H V t b j c s N n 0 m c X V v d D s s J n F 1 b 3 Q 7 U 2 V j d G l v b j E v U m F u Z 2 V y L 1 R p c G 8 g Q W x 0 Z X J h Z G 8 u e y A s N 3 0 m c X V v d D s s J n F 1 b 3 Q 7 U 2 V j d G l v b j E v U m F u Z 2 V y L 1 R p c G 8 g Q W x 0 Z X J h Z G 8 u e 0 N v b H V t b j k s O H 0 m c X V v d D s s J n F 1 b 3 Q 7 U 2 V j d G l v b j E v U m F u Z 2 V y L 1 R p c G 8 g Q W x 0 Z X J h Z G 8 u e 0 N v b H V t b j E w L D l 9 J n F 1 b 3 Q 7 L C Z x d W 9 0 O 1 N l Y 3 R p b 2 4 x L 1 J h b m d l c i 9 U a X B v I E F s d G V y Y W R v L n t D b 2 x 1 b W 4 x M S w x M H 0 m c X V v d D s s J n F 1 b 3 Q 7 U 2 V j d G l v b j E v U m F u Z 2 V y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m F u Z 2 V y L 1 R p c G 8 g Q W x 0 Z X J h Z G 8 u e 1 Z F w 4 1 D V U x P O i B S Q U 5 H R V I s M H 0 m c X V v d D s s J n F 1 b 3 Q 7 U 2 V j d G l v b j E v U m F u Z 2 V y L 1 R p c G 8 g Q W x 0 Z X J h Z G 8 u e 0 N v b H V t b j I s M X 0 m c X V v d D s s J n F 1 b 3 Q 7 U 2 V j d G l v b j E v U m F u Z 2 V y L 1 R p c G 8 g Q W x 0 Z X J h Z G 8 u e 0 N v b H V t b j M s M n 0 m c X V v d D s s J n F 1 b 3 Q 7 U 2 V j d G l v b j E v U m F u Z 2 V y L 1 R p c G 8 g Q W x 0 Z X J h Z G 8 u e 0 N v b H V t b j Q s M 3 0 m c X V v d D s s J n F 1 b 3 Q 7 U 2 V j d G l v b j E v U m F u Z 2 V y L 1 R p c G 8 g Q W x 0 Z X J h Z G 8 u e 0 N v b H V t b j U s N H 0 m c X V v d D s s J n F 1 b 3 Q 7 U 2 V j d G l v b j E v U m F u Z 2 V y L 1 R p c G 8 g Q W x 0 Z X J h Z G 8 u e 0 N v b H V t b j Y s N X 0 m c X V v d D s s J n F 1 b 3 Q 7 U 2 V j d G l v b j E v U m F u Z 2 V y L 1 R p c G 8 g Q W x 0 Z X J h Z G 8 u e 0 N v b H V t b j c s N n 0 m c X V v d D s s J n F 1 b 3 Q 7 U 2 V j d G l v b j E v U m F u Z 2 V y L 1 R p c G 8 g Q W x 0 Z X J h Z G 8 u e y A s N 3 0 m c X V v d D s s J n F 1 b 3 Q 7 U 2 V j d G l v b j E v U m F u Z 2 V y L 1 R p c G 8 g Q W x 0 Z X J h Z G 8 u e 0 N v b H V t b j k s O H 0 m c X V v d D s s J n F 1 b 3 Q 7 U 2 V j d G l v b j E v U m F u Z 2 V y L 1 R p c G 8 g Q W x 0 Z X J h Z G 8 u e 0 N v b H V t b j E w L D l 9 J n F 1 b 3 Q 7 L C Z x d W 9 0 O 1 N l Y 3 R p b 2 4 x L 1 J h b m d l c i 9 U a X B v I E F s d G V y Y W R v L n t D b 2 x 1 b W 4 x M S w x M H 0 m c X V v d D s s J n F 1 b 3 Q 7 U 2 V j d G l v b j E v U m F u Z 2 V y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F u Z 2 V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F u Z 2 V y L 1 J h b m d l c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h b m d l c i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F u Z 2 V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S 4 z M T k 1 O D k 4 W i I g L z 4 8 R W 5 0 c n k g V H l w Z T 0 i R m l s b E N v b H V t b l R 5 c G V z I i B W Y W x 1 Z T 0 i c 0 F B W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3 B p b i 9 U a X B v I E F s d G V y Y W R v L n t D b 2 x 1 b W 4 x L D B 9 J n F 1 b 3 Q 7 L C Z x d W 9 0 O 1 N l Y 3 R p b 2 4 x L 1 N w a W 4 v V G l w b y B B b H R l c m F k b y 5 7 Q 2 9 s d W 1 u M i w x f S Z x d W 9 0 O y w m c X V v d D t T Z W N 0 a W 9 u M S 9 T c G l u L 1 R p c G 8 g Q W x 0 Z X J h Z G 8 u e 0 N v b H V t b j M s M n 0 m c X V v d D s s J n F 1 b 3 Q 7 U 2 V j d G l v b j E v U 3 B p b i 9 U a X B v I E F s d G V y Y W R v L n t D b 2 x 1 b W 4 0 L D N 9 J n F 1 b 3 Q 7 L C Z x d W 9 0 O 1 N l Y 3 R p b 2 4 x L 1 N w a W 4 v V G l w b y B B b H R l c m F k b y 5 7 Q 2 9 s d W 1 u N S w 0 f S Z x d W 9 0 O y w m c X V v d D t T Z W N 0 a W 9 u M S 9 T c G l u L 1 R p c G 8 g Q W x 0 Z X J h Z G 8 u e 0 N v b H V t b j Y s N X 0 m c X V v d D s s J n F 1 b 3 Q 7 U 2 V j d G l v b j E v U 3 B p b i 9 U a X B v I E F s d G V y Y W R v L n t D b 2 x 1 b W 4 3 L D Z 9 J n F 1 b 3 Q 7 L C Z x d W 9 0 O 1 N l Y 3 R p b 2 4 x L 1 N w a W 4 v V G l w b y B B b H R l c m F k b y 5 7 Q 2 9 s d W 1 u O C w 3 f S Z x d W 9 0 O y w m c X V v d D t T Z W N 0 a W 9 u M S 9 T c G l u L 1 R p c G 8 g Q W x 0 Z X J h Z G 8 u e 0 N v b H V t b j k s O H 0 m c X V v d D s s J n F 1 b 3 Q 7 U 2 V j d G l v b j E v U 3 B p b i 9 U a X B v I E F s d G V y Y W R v L n t D b 2 x 1 b W 4 x M C w 5 f S Z x d W 9 0 O y w m c X V v d D t T Z W N 0 a W 9 u M S 9 T c G l u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3 B p b i 9 U a X B v I E F s d G V y Y W R v L n t D b 2 x 1 b W 4 x L D B 9 J n F 1 b 3 Q 7 L C Z x d W 9 0 O 1 N l Y 3 R p b 2 4 x L 1 N w a W 4 v V G l w b y B B b H R l c m F k b y 5 7 Q 2 9 s d W 1 u M i w x f S Z x d W 9 0 O y w m c X V v d D t T Z W N 0 a W 9 u M S 9 T c G l u L 1 R p c G 8 g Q W x 0 Z X J h Z G 8 u e 0 N v b H V t b j M s M n 0 m c X V v d D s s J n F 1 b 3 Q 7 U 2 V j d G l v b j E v U 3 B p b i 9 U a X B v I E F s d G V y Y W R v L n t D b 2 x 1 b W 4 0 L D N 9 J n F 1 b 3 Q 7 L C Z x d W 9 0 O 1 N l Y 3 R p b 2 4 x L 1 N w a W 4 v V G l w b y B B b H R l c m F k b y 5 7 Q 2 9 s d W 1 u N S w 0 f S Z x d W 9 0 O y w m c X V v d D t T Z W N 0 a W 9 u M S 9 T c G l u L 1 R p c G 8 g Q W x 0 Z X J h Z G 8 u e 0 N v b H V t b j Y s N X 0 m c X V v d D s s J n F 1 b 3 Q 7 U 2 V j d G l v b j E v U 3 B p b i 9 U a X B v I E F s d G V y Y W R v L n t D b 2 x 1 b W 4 3 L D Z 9 J n F 1 b 3 Q 7 L C Z x d W 9 0 O 1 N l Y 3 R p b 2 4 x L 1 N w a W 4 v V G l w b y B B b H R l c m F k b y 5 7 Q 2 9 s d W 1 u O C w 3 f S Z x d W 9 0 O y w m c X V v d D t T Z W N 0 a W 9 u M S 9 T c G l u L 1 R p c G 8 g Q W x 0 Z X J h Z G 8 u e 0 N v b H V t b j k s O H 0 m c X V v d D s s J n F 1 b 3 Q 7 U 2 V j d G l v b j E v U 3 B p b i 9 U a X B v I E F s d G V y Y W R v L n t D b 2 x 1 b W 4 x M C w 5 f S Z x d W 9 0 O y w m c X V v d D t T Z W N 0 a W 9 u M S 9 T c G l u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3 B p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a W 4 v U 3 B p b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a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y Y W R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M z Y 2 N D Q y O F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9 S w 4 d B T U V O V E 8 m c X V v d D s s J n F 1 b 3 Q 7 Q 2 9 s d W 1 u M i Z x d W 9 0 O y w m c X V v d D t D b 2 x 1 b W 4 z J n F 1 b 3 Q 7 L C Z x d W 9 0 O 0 1 F Q 0 F O S U N B I F N B U 1 N P J n F 1 b 3 Q 7 L C Z x d W 9 0 O 0 N v b H V t b j U m c X V v d D s s J n F 1 b 3 Q 7 U k 4 g Q 0 9 T V E E g N y B D S U E g T F R E Q S Z x d W 9 0 O y w m c X V v d D t D b 2 x 1 b W 4 3 J n F 1 b 3 Q 7 L C Z x d W 9 0 O 0 1 F Q 0 F O S U N B I F R S V U N L Q 0 F S J n F 1 b 3 Q 7 L C Z x d W 9 0 O 0 N v b H V t b j k m c X V v d D s s J n F 1 b 3 Q 7 V k F M T 1 I g T c O J R E l P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0 c m F k Y S 9 U a X B v I E F s d G V y Y W R v L n t P U s O H Q U 1 F T l R P L D B 9 J n F 1 b 3 Q 7 L C Z x d W 9 0 O 1 N l Y 3 R p b 2 4 x L 1 N 0 c m F k Y S 9 U a X B v I E F s d G V y Y W R v L n t D b 2 x 1 b W 4 y L D F 9 J n F 1 b 3 Q 7 L C Z x d W 9 0 O 1 N l Y 3 R p b 2 4 x L 1 N 0 c m F k Y S 9 U a X B v I E F s d G V y Y W R v L n t D b 2 x 1 b W 4 z L D J 9 J n F 1 b 3 Q 7 L C Z x d W 9 0 O 1 N l Y 3 R p b 2 4 x L 1 N 0 c m F k Y S 9 U a X B v I E F s d G V y Y W R v L n t N R U N B T k l D Q S B T Q V N T T y w z f S Z x d W 9 0 O y w m c X V v d D t T Z W N 0 a W 9 u M S 9 T d H J h Z G E v V G l w b y B B b H R l c m F k b y 5 7 Q 2 9 s d W 1 u N S w 0 f S Z x d W 9 0 O y w m c X V v d D t T Z W N 0 a W 9 u M S 9 T d H J h Z G E v V G l w b y B B b H R l c m F k b y 5 7 U k 4 g Q 0 9 T V E E g N y B D S U E g T F R E Q S w 1 f S Z x d W 9 0 O y w m c X V v d D t T Z W N 0 a W 9 u M S 9 T d H J h Z G E v V G l w b y B B b H R l c m F k b y 5 7 Q 2 9 s d W 1 u N y w 2 f S Z x d W 9 0 O y w m c X V v d D t T Z W N 0 a W 9 u M S 9 T d H J h Z G E v V G l w b y B B b H R l c m F k b y 5 7 T U V D Q U 5 J Q 0 E g V F J V Q 0 t D Q V I s N 3 0 m c X V v d D s s J n F 1 b 3 Q 7 U 2 V j d G l v b j E v U 3 R y Y W R h L 1 R p c G 8 g Q W x 0 Z X J h Z G 8 u e 0 N v b H V t b j k s O H 0 m c X V v d D s s J n F 1 b 3 Q 7 U 2 V j d G l v b j E v U 3 R y Y W R h L 1 R p c G 8 g Q W x 0 Z X J h Z G 8 u e 1 Z B T E 9 S I E 3 D i U R J T y w 5 f S Z x d W 9 0 O y w m c X V v d D t T Z W N 0 a W 9 u M S 9 T d H J h Z G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T d H J h Z G E v V G l w b y B B b H R l c m F k b y 5 7 T 1 L D h 0 F N R U 5 U T y w w f S Z x d W 9 0 O y w m c X V v d D t T Z W N 0 a W 9 u M S 9 T d H J h Z G E v V G l w b y B B b H R l c m F k b y 5 7 Q 2 9 s d W 1 u M i w x f S Z x d W 9 0 O y w m c X V v d D t T Z W N 0 a W 9 u M S 9 T d H J h Z G E v V G l w b y B B b H R l c m F k b y 5 7 Q 2 9 s d W 1 u M y w y f S Z x d W 9 0 O y w m c X V v d D t T Z W N 0 a W 9 u M S 9 T d H J h Z G E v V G l w b y B B b H R l c m F k b y 5 7 T U V D Q U 5 J Q 0 E g U 0 F T U 0 8 s M 3 0 m c X V v d D s s J n F 1 b 3 Q 7 U 2 V j d G l v b j E v U 3 R y Y W R h L 1 R p c G 8 g Q W x 0 Z X J h Z G 8 u e 0 N v b H V t b j U s N H 0 m c X V v d D s s J n F 1 b 3 Q 7 U 2 V j d G l v b j E v U 3 R y Y W R h L 1 R p c G 8 g Q W x 0 Z X J h Z G 8 u e 1 J O I E N P U 1 R B I D c g Q 0 l B I E x U R E E s N X 0 m c X V v d D s s J n F 1 b 3 Q 7 U 2 V j d G l v b j E v U 3 R y Y W R h L 1 R p c G 8 g Q W x 0 Z X J h Z G 8 u e 0 N v b H V t b j c s N n 0 m c X V v d D s s J n F 1 b 3 Q 7 U 2 V j d G l v b j E v U 3 R y Y W R h L 1 R p c G 8 g Q W x 0 Z X J h Z G 8 u e 0 1 F Q 0 F O S U N B I F R S V U N L Q 0 F S L D d 9 J n F 1 b 3 Q 7 L C Z x d W 9 0 O 1 N l Y 3 R p b 2 4 x L 1 N 0 c m F k Y S 9 U a X B v I E F s d G V y Y W R v L n t D b 2 x 1 b W 4 5 L D h 9 J n F 1 b 3 Q 7 L C Z x d W 9 0 O 1 N l Y 3 R p b 2 4 x L 1 N 0 c m F k Y S 9 U a X B v I E F s d G V y Y W R v L n t W Q U x P U i B N w 4 l E S U 8 s O X 0 m c X V v d D s s J n F 1 b 3 Q 7 U 2 V j d G l v b j E v U 3 R y Y W R h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3 R y Y W R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y Y W R h L 1 N 0 c m F k Y S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c m F k Y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y Y W R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Z W 5 p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5 L j M 5 N z c x M T R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2 V u a W M v V G l w b y B B b H R l c m F k b y 5 7 Q 2 9 s d W 1 u M S w w f S Z x d W 9 0 O y w m c X V v d D t T Z W N 0 a W 9 u M S 9 T Y 2 V u a W M v V G l w b y B B b H R l c m F k b y 5 7 Q 2 9 s d W 1 u M i w x f S Z x d W 9 0 O y w m c X V v d D t T Z W N 0 a W 9 u M S 9 T Y 2 V u a W M v V G l w b y B B b H R l c m F k b y 5 7 Q 2 9 s d W 1 u M y w y f S Z x d W 9 0 O y w m c X V v d D t T Z W N 0 a W 9 u M S 9 T Y 2 V u a W M v V G l w b y B B b H R l c m F k b y 5 7 Q 2 9 s d W 1 u N C w z f S Z x d W 9 0 O y w m c X V v d D t T Z W N 0 a W 9 u M S 9 T Y 2 V u a W M v V G l w b y B B b H R l c m F k b y 5 7 Q 2 9 s d W 1 u N S w 0 f S Z x d W 9 0 O y w m c X V v d D t T Z W N 0 a W 9 u M S 9 T Y 2 V u a W M v V G l w b y B B b H R l c m F k b y 5 7 Q 2 9 s d W 1 u N i w 1 f S Z x d W 9 0 O y w m c X V v d D t T Z W N 0 a W 9 u M S 9 T Y 2 V u a W M v V G l w b y B B b H R l c m F k b y 5 7 Q 2 9 s d W 1 u N y w 2 f S Z x d W 9 0 O y w m c X V v d D t T Z W N 0 a W 9 u M S 9 T Y 2 V u a W M v V G l w b y B B b H R l c m F k b y 5 7 Q 2 9 s d W 1 u O C w 3 f S Z x d W 9 0 O y w m c X V v d D t T Z W N 0 a W 9 u M S 9 T Y 2 V u a W M v V G l w b y B B b H R l c m F k b y 5 7 Q 2 9 s d W 1 u O S w 4 f S Z x d W 9 0 O y w m c X V v d D t T Z W N 0 a W 9 u M S 9 T Y 2 V u a W M v V G l w b y B B b H R l c m F k b y 5 7 Q 2 9 s d W 1 u M T A s O X 0 m c X V v d D s s J n F 1 b 3 Q 7 U 2 V j d G l v b j E v U 2 N l b m l j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2 N l b m l j L 1 R p c G 8 g Q W x 0 Z X J h Z G 8 u e 0 N v b H V t b j E s M H 0 m c X V v d D s s J n F 1 b 3 Q 7 U 2 V j d G l v b j E v U 2 N l b m l j L 1 R p c G 8 g Q W x 0 Z X J h Z G 8 u e 0 N v b H V t b j I s M X 0 m c X V v d D s s J n F 1 b 3 Q 7 U 2 V j d G l v b j E v U 2 N l b m l j L 1 R p c G 8 g Q W x 0 Z X J h Z G 8 u e 0 N v b H V t b j M s M n 0 m c X V v d D s s J n F 1 b 3 Q 7 U 2 V j d G l v b j E v U 2 N l b m l j L 1 R p c G 8 g Q W x 0 Z X J h Z G 8 u e 0 N v b H V t b j Q s M 3 0 m c X V v d D s s J n F 1 b 3 Q 7 U 2 V j d G l v b j E v U 2 N l b m l j L 1 R p c G 8 g Q W x 0 Z X J h Z G 8 u e 0 N v b H V t b j U s N H 0 m c X V v d D s s J n F 1 b 3 Q 7 U 2 V j d G l v b j E v U 2 N l b m l j L 1 R p c G 8 g Q W x 0 Z X J h Z G 8 u e 0 N v b H V t b j Y s N X 0 m c X V v d D s s J n F 1 b 3 Q 7 U 2 V j d G l v b j E v U 2 N l b m l j L 1 R p c G 8 g Q W x 0 Z X J h Z G 8 u e 0 N v b H V t b j c s N n 0 m c X V v d D s s J n F 1 b 3 Q 7 U 2 V j d G l v b j E v U 2 N l b m l j L 1 R p c G 8 g Q W x 0 Z X J h Z G 8 u e 0 N v b H V t b j g s N 3 0 m c X V v d D s s J n F 1 b 3 Q 7 U 2 V j d G l v b j E v U 2 N l b m l j L 1 R p c G 8 g Q W x 0 Z X J h Z G 8 u e 0 N v b H V t b j k s O H 0 m c X V v d D s s J n F 1 b 3 Q 7 U 2 V j d G l v b j E v U 2 N l b m l j L 1 R p c G 8 g Q W x 0 Z X J h Z G 8 u e 0 N v b H V t b j E w L D l 9 J n F 1 b 3 Q 7 L C Z x d W 9 0 O 1 N l Y 3 R p b 2 4 x L 1 N j Z W 5 p Y y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j Z W 5 p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Z W 5 p Y y 9 T Y 2 V u a W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l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N D Q 0 N j I 2 M F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y Y W 5 z a X Q v V G l w b y B B b H R l c m F k b y 5 7 Q 2 9 s d W 1 u M S w w f S Z x d W 9 0 O y w m c X V v d D t T Z W N 0 a W 9 u M S 9 U c m F u c 2 l 0 L 1 R p c G 8 g Q W x 0 Z X J h Z G 8 u e 0 N v b H V t b j I s M X 0 m c X V v d D s s J n F 1 b 3 Q 7 U 2 V j d G l v b j E v V H J h b n N p d C 9 U a X B v I E F s d G V y Y W R v L n t D b 2 x 1 b W 4 z L D J 9 J n F 1 b 3 Q 7 L C Z x d W 9 0 O 1 N l Y 3 R p b 2 4 x L 1 R y Y W 5 z a X Q v V G l w b y B B b H R l c m F k b y 5 7 Q 2 9 s d W 1 u N C w z f S Z x d W 9 0 O y w m c X V v d D t T Z W N 0 a W 9 u M S 9 U c m F u c 2 l 0 L 1 R p c G 8 g Q W x 0 Z X J h Z G 8 u e 0 N v b H V t b j U s N H 0 m c X V v d D s s J n F 1 b 3 Q 7 U 2 V j d G l v b j E v V H J h b n N p d C 9 U a X B v I E F s d G V y Y W R v L n t D b 2 x 1 b W 4 2 L D V 9 J n F 1 b 3 Q 7 L C Z x d W 9 0 O 1 N l Y 3 R p b 2 4 x L 1 R y Y W 5 z a X Q v V G l w b y B B b H R l c m F k b y 5 7 Q 2 9 s d W 1 u N y w 2 f S Z x d W 9 0 O y w m c X V v d D t T Z W N 0 a W 9 u M S 9 U c m F u c 2 l 0 L 1 R p c G 8 g Q W x 0 Z X J h Z G 8 u e 0 N v b H V t b j g s N 3 0 m c X V v d D s s J n F 1 b 3 Q 7 U 2 V j d G l v b j E v V H J h b n N p d C 9 U a X B v I E F s d G V y Y W R v L n t D b 2 x 1 b W 4 5 L D h 9 J n F 1 b 3 Q 7 L C Z x d W 9 0 O 1 N l Y 3 R p b 2 4 x L 1 R y Y W 5 z a X Q v V G l w b y B B b H R l c m F k b y 5 7 Q 2 9 s d W 1 u M T A s O X 0 m c X V v d D s s J n F 1 b 3 Q 7 U 2 V j d G l v b j E v V H J h b n N p d C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y Y W 5 z a X Q v V G l w b y B B b H R l c m F k b y 5 7 Q 2 9 s d W 1 u M S w w f S Z x d W 9 0 O y w m c X V v d D t T Z W N 0 a W 9 u M S 9 U c m F u c 2 l 0 L 1 R p c G 8 g Q W x 0 Z X J h Z G 8 u e 0 N v b H V t b j I s M X 0 m c X V v d D s s J n F 1 b 3 Q 7 U 2 V j d G l v b j E v V H J h b n N p d C 9 U a X B v I E F s d G V y Y W R v L n t D b 2 x 1 b W 4 z L D J 9 J n F 1 b 3 Q 7 L C Z x d W 9 0 O 1 N l Y 3 R p b 2 4 x L 1 R y Y W 5 z a X Q v V G l w b y B B b H R l c m F k b y 5 7 Q 2 9 s d W 1 u N C w z f S Z x d W 9 0 O y w m c X V v d D t T Z W N 0 a W 9 u M S 9 U c m F u c 2 l 0 L 1 R p c G 8 g Q W x 0 Z X J h Z G 8 u e 0 N v b H V t b j U s N H 0 m c X V v d D s s J n F 1 b 3 Q 7 U 2 V j d G l v b j E v V H J h b n N p d C 9 U a X B v I E F s d G V y Y W R v L n t D b 2 x 1 b W 4 2 L D V 9 J n F 1 b 3 Q 7 L C Z x d W 9 0 O 1 N l Y 3 R p b 2 4 x L 1 R y Y W 5 z a X Q v V G l w b y B B b H R l c m F k b y 5 7 Q 2 9 s d W 1 u N y w 2 f S Z x d W 9 0 O y w m c X V v d D t T Z W N 0 a W 9 u M S 9 U c m F u c 2 l 0 L 1 R p c G 8 g Q W x 0 Z X J h Z G 8 u e 0 N v b H V t b j g s N 3 0 m c X V v d D s s J n F 1 b 3 Q 7 U 2 V j d G l v b j E v V H J h b n N p d C 9 U a X B v I E F s d G V y Y W R v L n t D b 2 x 1 b W 4 5 L D h 9 J n F 1 b 3 Q 7 L C Z x d W 9 0 O 1 N l Y 3 R p b 2 4 x L 1 R y Y W 5 z a X Q v V G l w b y B B b H R l c m F k b y 5 7 Q 2 9 s d W 1 u M T A s O X 0 m c X V v d D s s J n F 1 b 3 Q 7 U 2 V j d G l v b j E v V H J h b n N p d C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y Y W 5 z a X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l 0 L 1 R y Y W 5 z a X Q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l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u b y U y M E Z p c m U l M j B F J T I w V k l W Q U N F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U 2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E 4 L T E x L T A 5 V D E 5 O j M 0 O j U 5 L j Q 5 M T Q 0 O T N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P U s O H Q U 1 F T l R P J n F 1 b 3 Q 7 L C Z x d W 9 0 O 0 N v b H V t b j I m c X V v d D s s J n F 1 b 3 Q 7 Q 2 9 s d W 1 u M y Z x d W 9 0 O y w m c X V v d D t N R U N B T k l D Q S B T Q V N T T y Z x d W 9 0 O y w m c X V v d D t D b 2 x 1 b W 4 1 J n F 1 b 3 Q 7 L C Z x d W 9 0 O 1 J F I E N P U 1 R B I D c g Q 0 l B I E x U R E E m c X V v d D s s J n F 1 b 3 Q 7 Q 2 9 s d W 1 u N y Z x d W 9 0 O y w m c X V v d D t N R U N B T k l D Q S B U U l V D S 0 N B U i Z x d W 9 0 O y w m c X V v d D t D b 2 x 1 b W 4 5 J n F 1 b 3 Q 7 L C Z x d W 9 0 O 1 Z B T E 9 S I E 3 D i U R J T y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V b m 8 g R m l y Z S B F I F Z J V k F D R S 9 U a X B v I E F s d G V y Y W R v L n t P U s O H Q U 1 F T l R P L D B 9 J n F 1 b 3 Q 7 L C Z x d W 9 0 O 1 N l Y 3 R p b 2 4 x L 1 V u b y B G a X J l I E U g V k l W Q U N F L 1 R p c G 8 g Q W x 0 Z X J h Z G 8 u e 0 N v b H V t b j I s M X 0 m c X V v d D s s J n F 1 b 3 Q 7 U 2 V j d G l v b j E v V W 5 v I E Z p c m U g R S B W S V Z B Q 0 U v V G l w b y B B b H R l c m F k b y 5 7 Q 2 9 s d W 1 u M y w y f S Z x d W 9 0 O y w m c X V v d D t T Z W N 0 a W 9 u M S 9 V b m 8 g R m l y Z S B F I F Z J V k F D R S 9 U a X B v I E F s d G V y Y W R v L n t N R U N B T k l D Q S B T Q V N T T y w z f S Z x d W 9 0 O y w m c X V v d D t T Z W N 0 a W 9 u M S 9 V b m 8 g R m l y Z S B F I F Z J V k F D R S 9 U a X B v I E F s d G V y Y W R v L n t D b 2 x 1 b W 4 1 L D R 9 J n F 1 b 3 Q 7 L C Z x d W 9 0 O 1 N l Y 3 R p b 2 4 x L 1 V u b y B G a X J l I E U g V k l W Q U N F L 1 R p c G 8 g Q W x 0 Z X J h Z G 8 u e 1 J F I E N P U 1 R B I D c g Q 0 l B I E x U R E E s N X 0 m c X V v d D s s J n F 1 b 3 Q 7 U 2 V j d G l v b j E v V W 5 v I E Z p c m U g R S B W S V Z B Q 0 U v V G l w b y B B b H R l c m F k b y 5 7 Q 2 9 s d W 1 u N y w 2 f S Z x d W 9 0 O y w m c X V v d D t T Z W N 0 a W 9 u M S 9 V b m 8 g R m l y Z S B F I F Z J V k F D R S 9 U a X B v I E F s d G V y Y W R v L n t N R U N B T k l D Q S B U U l V D S 0 N B U i w 3 f S Z x d W 9 0 O y w m c X V v d D t T Z W N 0 a W 9 u M S 9 V b m 8 g R m l y Z S B F I F Z J V k F D R S 9 U a X B v I E F s d G V y Y W R v L n t D b 2 x 1 b W 4 5 L D h 9 J n F 1 b 3 Q 7 L C Z x d W 9 0 O 1 N l Y 3 R p b 2 4 x L 1 V u b y B G a X J l I E U g V k l W Q U N F L 1 R p c G 8 g Q W x 0 Z X J h Z G 8 u e 1 Z B T E 9 S I E 3 D i U R J T y w 5 f S Z x d W 9 0 O y w m c X V v d D t T Z W N 0 a W 9 u M S 9 V b m 8 g R m l y Z S B F I F Z J V k F D R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V u b y B G a X J l I E U g V k l W Q U N F L 1 R p c G 8 g Q W x 0 Z X J h Z G 8 u e 0 9 S w 4 d B T U V O V E 8 s M H 0 m c X V v d D s s J n F 1 b 3 Q 7 U 2 V j d G l v b j E v V W 5 v I E Z p c m U g R S B W S V Z B Q 0 U v V G l w b y B B b H R l c m F k b y 5 7 Q 2 9 s d W 1 u M i w x f S Z x d W 9 0 O y w m c X V v d D t T Z W N 0 a W 9 u M S 9 V b m 8 g R m l y Z S B F I F Z J V k F D R S 9 U a X B v I E F s d G V y Y W R v L n t D b 2 x 1 b W 4 z L D J 9 J n F 1 b 3 Q 7 L C Z x d W 9 0 O 1 N l Y 3 R p b 2 4 x L 1 V u b y B G a X J l I E U g V k l W Q U N F L 1 R p c G 8 g Q W x 0 Z X J h Z G 8 u e 0 1 F Q 0 F O S U N B I F N B U 1 N P L D N 9 J n F 1 b 3 Q 7 L C Z x d W 9 0 O 1 N l Y 3 R p b 2 4 x L 1 V u b y B G a X J l I E U g V k l W Q U N F L 1 R p c G 8 g Q W x 0 Z X J h Z G 8 u e 0 N v b H V t b j U s N H 0 m c X V v d D s s J n F 1 b 3 Q 7 U 2 V j d G l v b j E v V W 5 v I E Z p c m U g R S B W S V Z B Q 0 U v V G l w b y B B b H R l c m F k b y 5 7 U k U g Q 0 9 T V E E g N y B D S U E g T F R E Q S w 1 f S Z x d W 9 0 O y w m c X V v d D t T Z W N 0 a W 9 u M S 9 V b m 8 g R m l y Z S B F I F Z J V k F D R S 9 U a X B v I E F s d G V y Y W R v L n t D b 2 x 1 b W 4 3 L D Z 9 J n F 1 b 3 Q 7 L C Z x d W 9 0 O 1 N l Y 3 R p b 2 4 x L 1 V u b y B G a X J l I E U g V k l W Q U N F L 1 R p c G 8 g Q W x 0 Z X J h Z G 8 u e 0 1 F Q 0 F O S U N B I F R S V U N L Q 0 F S L D d 9 J n F 1 b 3 Q 7 L C Z x d W 9 0 O 1 N l Y 3 R p b 2 4 x L 1 V u b y B G a X J l I E U g V k l W Q U N F L 1 R p c G 8 g Q W x 0 Z X J h Z G 8 u e 0 N v b H V t b j k s O H 0 m c X V v d D s s J n F 1 b 3 Q 7 U 2 V j d G l v b j E v V W 5 v I E Z p c m U g R S B W S V Z B Q 0 U v V G l w b y B B b H R l c m F k b y 5 7 V k F M T 1 I g T c O J R E l P L D l 9 J n F 1 b 3 Q 7 L C Z x d W 9 0 O 1 N l Y 3 R p b 2 4 x L 1 V u b y B G a X J l I E U g V k l W Q U N F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W 5 v J T I w R m l y Z S U y M E U l M j B W S V Z B Q 0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m 8 l M j B G a X J l J T I w R S U y M F Z J V k F D R S 9 V b m 8 l M j B G a X J l J T I w R S U y M F Z J V k F D R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N T U z O T Y z M 1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V w L 1 R p c G 8 g Q W x 0 Z X J h Z G 8 u e 0 N v b H V t b j E s M H 0 m c X V v d D s s J n F 1 b 3 Q 7 U 2 V j d G l v b j E v V X A v V G l w b y B B b H R l c m F k b y 5 7 Q 2 9 s d W 1 u M i w x f S Z x d W 9 0 O y w m c X V v d D t T Z W N 0 a W 9 u M S 9 V c C 9 U a X B v I E F s d G V y Y W R v L n t D b 2 x 1 b W 4 z L D J 9 J n F 1 b 3 Q 7 L C Z x d W 9 0 O 1 N l Y 3 R p b 2 4 x L 1 V w L 1 R p c G 8 g Q W x 0 Z X J h Z G 8 u e 0 N v b H V t b j Q s M 3 0 m c X V v d D s s J n F 1 b 3 Q 7 U 2 V j d G l v b j E v V X A v V G l w b y B B b H R l c m F k b y 5 7 Q 2 9 s d W 1 u N S w 0 f S Z x d W 9 0 O y w m c X V v d D t T Z W N 0 a W 9 u M S 9 V c C 9 U a X B v I E F s d G V y Y W R v L n t D b 2 x 1 b W 4 2 L D V 9 J n F 1 b 3 Q 7 L C Z x d W 9 0 O 1 N l Y 3 R p b 2 4 x L 1 V w L 1 R p c G 8 g Q W x 0 Z X J h Z G 8 u e 0 N v b H V t b j c s N n 0 m c X V v d D s s J n F 1 b 3 Q 7 U 2 V j d G l v b j E v V X A v V G l w b y B B b H R l c m F k b y 5 7 Q 2 9 s d W 1 u O C w 3 f S Z x d W 9 0 O y w m c X V v d D t T Z W N 0 a W 9 u M S 9 V c C 9 U a X B v I E F s d G V y Y W R v L n t D b 2 x 1 b W 4 5 L D h 9 J n F 1 b 3 Q 7 L C Z x d W 9 0 O 1 N l Y 3 R p b 2 4 x L 1 V w L 1 R p c G 8 g Q W x 0 Z X J h Z G 8 u e 0 N v b H V t b j E w L D l 9 J n F 1 b 3 Q 7 L C Z x d W 9 0 O 1 N l Y 3 R p b 2 4 x L 1 V w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X A v V G l w b y B B b H R l c m F k b y 5 7 Q 2 9 s d W 1 u M S w w f S Z x d W 9 0 O y w m c X V v d D t T Z W N 0 a W 9 u M S 9 V c C 9 U a X B v I E F s d G V y Y W R v L n t D b 2 x 1 b W 4 y L D F 9 J n F 1 b 3 Q 7 L C Z x d W 9 0 O 1 N l Y 3 R p b 2 4 x L 1 V w L 1 R p c G 8 g Q W x 0 Z X J h Z G 8 u e 0 N v b H V t b j M s M n 0 m c X V v d D s s J n F 1 b 3 Q 7 U 2 V j d G l v b j E v V X A v V G l w b y B B b H R l c m F k b y 5 7 Q 2 9 s d W 1 u N C w z f S Z x d W 9 0 O y w m c X V v d D t T Z W N 0 a W 9 u M S 9 V c C 9 U a X B v I E F s d G V y Y W R v L n t D b 2 x 1 b W 4 1 L D R 9 J n F 1 b 3 Q 7 L C Z x d W 9 0 O 1 N l Y 3 R p b 2 4 x L 1 V w L 1 R p c G 8 g Q W x 0 Z X J h Z G 8 u e 0 N v b H V t b j Y s N X 0 m c X V v d D s s J n F 1 b 3 Q 7 U 2 V j d G l v b j E v V X A v V G l w b y B B b H R l c m F k b y 5 7 Q 2 9 s d W 1 u N y w 2 f S Z x d W 9 0 O y w m c X V v d D t T Z W N 0 a W 9 u M S 9 V c C 9 U a X B v I E F s d G V y Y W R v L n t D b 2 x 1 b W 4 4 L D d 9 J n F 1 b 3 Q 7 L C Z x d W 9 0 O 1 N l Y 3 R p b 2 4 x L 1 V w L 1 R p c G 8 g Q W x 0 Z X J h Z G 8 u e 0 N v b H V t b j k s O H 0 m c X V v d D s s J n F 1 b 3 Q 7 U 2 V j d G l v b j E v V X A v V G l w b y B B b H R l c m F k b y 5 7 Q 2 9 s d W 1 u M T A s O X 0 m c X V v d D s s J n F 1 b 3 Q 7 U 2 V j d G l v b j E v V X A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V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w L 1 V w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X A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N l b m l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u b y U y M E Z p c m U l M j B F J T I w V k l W Q U N F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m 8 l M j B G a X J l J T I w R S U y M F Z J V k F D R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d h b i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N D M k N x G G L U 2 H Z r 1 7 q u a o t A A A A A A C A A A A A A A Q Z g A A A A E A A C A A A A C J A R O t R C K Q 1 R W q W b d i Q r W 6 b 5 q 4 s n p g b t e y T J 8 D D j p t I w A A A A A O g A A A A A I A A C A A A A B 5 s R N m y X j 4 3 W C V f 9 S 3 E N l Y y C m k s W Y G u u V i F 7 F i V M c d k V A A A A D C 7 3 I I E h k G k w y A 0 x u n K N X K B q t 2 L Z 3 1 T j 8 E 6 0 C y k 6 c d C 8 M 8 T V Z p n K o 2 g 4 e 1 J 7 r d p k v 0 c c c b s 3 E A a g R H J h j q p 5 f T L e Y B N x T x S W f K k L Y F 3 7 b k X k A A A A A C A F E V 9 z J H m 5 h h F e Y E O i B a u u w 5 P 6 C p + F O Y I G 1 w 5 D s Q 3 l r O Y S M r H I j 9 d d g N x Y k 0 s g Z B u U k 9 J S 7 5 c F / U f p Q c L h O f < / D a t a M a s h u p > 
</file>

<file path=customXml/itemProps1.xml><?xml version="1.0" encoding="utf-8"?>
<ds:datastoreItem xmlns:ds="http://schemas.openxmlformats.org/officeDocument/2006/customXml" ds:itemID="{96205D38-9711-45BB-ADCE-A11DC806D72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FROTA</vt:lpstr>
      <vt:lpstr> LOTES</vt:lpstr>
      <vt:lpstr> PEÇAS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Benta de Fátima Furtado</dc:creator>
  <cp:lastModifiedBy>Carla Goss de Melo</cp:lastModifiedBy>
  <cp:lastPrinted>2018-11-12T17:30:57Z</cp:lastPrinted>
  <dcterms:created xsi:type="dcterms:W3CDTF">2017-08-17T14:29:55Z</dcterms:created>
  <dcterms:modified xsi:type="dcterms:W3CDTF">2018-12-03T20:33:54Z</dcterms:modified>
</cp:coreProperties>
</file>